
<file path=[Content_Types].xml><?xml version="1.0" encoding="utf-8"?>
<Types xmlns="http://schemas.openxmlformats.org/package/2006/content-types"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drawings/drawing17.xml" ContentType="application/vnd.openxmlformats-officedocument.drawingml.chartshapes+xml"/>
  <Override PartName="/xl/drawings/drawing28.xml" ContentType="application/vnd.openxmlformats-officedocument.drawingml.chartshapes+xml"/>
  <Default Extension="xml" ContentType="application/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comments4.xml" ContentType="application/vnd.openxmlformats-officedocument.spreadsheetml.comments+xml"/>
  <Override PartName="/xl/drawings/drawing35.xml" ContentType="application/vnd.openxmlformats-officedocument.drawingml.chartshapes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drawings/drawing13.xml" ContentType="application/vnd.openxmlformats-officedocument.drawingml.chartshapes+xml"/>
  <Override PartName="/xl/drawings/drawing22.xml" ContentType="application/vnd.openxmlformats-officedocument.drawingml.chartshapes+xml"/>
  <Override PartName="/xl/charts/chart18.xml" ContentType="application/vnd.openxmlformats-officedocument.drawingml.chart+xml"/>
  <Override PartName="/xl/drawings/drawing24.xml" ContentType="application/vnd.openxmlformats-officedocument.drawingml.chartshapes+xml"/>
  <Override PartName="/xl/drawings/drawing33.xml" ContentType="application/vnd.openxmlformats-officedocument.drawingml.chartshapes+xml"/>
  <Override PartName="/xl/charts/chart27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charts/chart25.xml" ContentType="application/vnd.openxmlformats-officedocument.drawingml.chart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8.xml" ContentType="application/vnd.openxmlformats-officedocument.spreadsheetml.externalLink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  <Override PartName="/xl/drawings/drawing27.xml" ContentType="application/vnd.openxmlformats-officedocument.drawingml.chartshapes+xml"/>
  <Override PartName="/xl/drawings/drawing36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ml.chartshapes+xml"/>
  <Override PartName="/xl/drawings/drawing25.xml" ContentType="application/vnd.openxmlformats-officedocument.drawingml.chartshapes+xml"/>
  <Override PartName="/xl/drawings/drawing34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14.xml" ContentType="application/vnd.openxmlformats-officedocument.drawingml.chartshapes+xml"/>
  <Override PartName="/xl/drawings/drawing23.xml" ContentType="application/vnd.openxmlformats-officedocument.drawingml.chartshapes+xml"/>
  <Override PartName="/xl/charts/chart19.xml" ContentType="application/vnd.openxmlformats-officedocument.drawingml.chart+xml"/>
  <Override PartName="/xl/drawings/drawing32.xml" ContentType="application/vnd.openxmlformats-officedocument.drawingml.chartshapes+xml"/>
  <Override PartName="/xl/charts/chart28.xml" ContentType="application/vnd.openxmlformats-officedocument.drawingml.char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2.xml" ContentType="application/vnd.openxmlformats-officedocument.drawingml.chartshapes+xml"/>
  <Override PartName="/xl/drawings/drawing21.xml" ContentType="application/vnd.openxmlformats-officedocument.drawingml.chartshapes+xml"/>
  <Override PartName="/xl/charts/chart17.xml" ContentType="application/vnd.openxmlformats-officedocument.drawingml.chart+xml"/>
  <Override PartName="/xl/drawings/drawing30.xml" ContentType="application/vnd.openxmlformats-officedocument.drawingml.chartshapes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chartsheets/sheet3.xml" ContentType="application/vnd.openxmlformats-officedocument.spreadsheetml.chartsheet+xml"/>
  <Override PartName="/xl/worksheets/sheet19.xml" ContentType="application/vnd.openxmlformats-officedocument.spreadsheetml.workshee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ml.chartshapes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37.xml" ContentType="application/vnd.openxmlformats-officedocument.drawingml.chartshapes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ml.chartshapes+xml"/>
  <Override PartName="/xl/drawings/drawing26.xml" ContentType="application/vnd.openxmlformats-officedocument.drawingml.chartshapes+xml"/>
  <Override PartName="/xl/charts/chart29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095" windowHeight="10710" firstSheet="14" activeTab="16"/>
  </bookViews>
  <sheets>
    <sheet name="Table 1" sheetId="4" r:id="rId1"/>
    <sheet name="Table 2" sheetId="5" r:id="rId2"/>
    <sheet name="Table 3" sheetId="6" r:id="rId3"/>
    <sheet name="Table 4" sheetId="7" r:id="rId4"/>
    <sheet name="Figure 1" sheetId="9" r:id="rId5"/>
    <sheet name="Fig 1 data" sheetId="8" r:id="rId6"/>
    <sheet name="Fig 2 missing" sheetId="14" r:id="rId7"/>
    <sheet name="Figure 3" sheetId="11" r:id="rId8"/>
    <sheet name="Fig 3 data" sheetId="10" r:id="rId9"/>
    <sheet name="Figure 4" sheetId="12" r:id="rId10"/>
    <sheet name="Fig 4 data" sheetId="13" r:id="rId11"/>
    <sheet name="Fig 5 missing" sheetId="1" r:id="rId12"/>
    <sheet name="Fig 6 missing" sheetId="2" r:id="rId13"/>
    <sheet name="Figure 7" sheetId="15" r:id="rId14"/>
    <sheet name="Fig 7 data" sheetId="18" r:id="rId15"/>
    <sheet name="Fig 8 missing" sheetId="17" r:id="rId16"/>
    <sheet name="Figure 9" sheetId="16" r:id="rId17"/>
    <sheet name="Fig 9 data" sheetId="20" r:id="rId18"/>
    <sheet name="Fig 10 missing" sheetId="22" r:id="rId19"/>
    <sheet name="Figure 11" sheetId="21" r:id="rId20"/>
    <sheet name="Fig 11 data" sheetId="23" r:id="rId21"/>
    <sheet name="Figure 12" sheetId="24" r:id="rId22"/>
    <sheet name="Fig 12 data" sheetId="25" r:id="rId23"/>
    <sheet name="Figure 13" sheetId="26" r:id="rId24"/>
    <sheet name="Fig 13 data" sheetId="27" r:id="rId25"/>
    <sheet name="Sheet3" sheetId="3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dsaed">#REF!</definedName>
    <definedName name="_xlnm.Print_Area" localSheetId="19">'Figure 11'!$A$2:$CS$214</definedName>
    <definedName name="qRep1">[1]qRep1!$A$7:$BF$12</definedName>
    <definedName name="RawDataSize" localSheetId="14">'Fig 7 data'!$A$7:$P$40</definedName>
    <definedName name="RawDataSize" localSheetId="2">'Table 3'!$A$7:$P$32</definedName>
    <definedName name="RawDataSize">'[2]Raw data sorted by size'!$A$7:$P$40</definedName>
    <definedName name="ShareEE" localSheetId="17">'Fig 9 data'!$A$7:$N$37</definedName>
    <definedName name="ShareEE" localSheetId="0">'Table 1'!$A$7:$N$34</definedName>
    <definedName name="ShareEE">'[2]Share of EE exposure to EUR'!$A$7:$N$38</definedName>
    <definedName name="ShareEur" localSheetId="1">'Table 2'!$A$4:$N$32</definedName>
    <definedName name="ShareEur">'[2]Share of EUR exposure to EE'!$A$8:$M$39</definedName>
    <definedName name="Threshold1" localSheetId="1">'Table 2'!$B$6</definedName>
    <definedName name="Threshold1">'[2]Share of EUR exposure to EE'!$B$10</definedName>
    <definedName name="Threshold2" localSheetId="17">'Fig 9 data'!$B$11</definedName>
    <definedName name="Threshold2" localSheetId="0">'Table 1'!$B$11</definedName>
    <definedName name="Threshold2">'[2]Share of EE exposure to EUR'!$B$12</definedName>
    <definedName name="VALID_FORMATS">[3]REQUEST_TABLE!#REF!</definedName>
    <definedName name="XL3GridPlaceHolderClearDataEA4F10E9963A4D5" localSheetId="20">#REF!</definedName>
    <definedName name="XL3GridPlaceHolderClearDataEA4F10E9963A4D5" localSheetId="22">#REF!</definedName>
    <definedName name="XL3GridPlaceHolderClearDataEA4F10E9963A4D5" localSheetId="24">#REF!</definedName>
    <definedName name="XL3GridPlaceHolderClearDataEA4F10E9963A4D5" localSheetId="14">#REF!</definedName>
    <definedName name="XL3GridPlaceHolderClearDataEA4F10E9963A4D5" localSheetId="17">#REF!</definedName>
    <definedName name="XL3GridPlaceHolderClearDataEA4F10E9963A4D5" localSheetId="19">#REF!</definedName>
    <definedName name="XL3GridPlaceHolderClearDataEA4F10E9963A4D5" localSheetId="21">#REF!</definedName>
    <definedName name="XL3GridPlaceHolderClearDataEA4F10E9963A4D5" localSheetId="23">#REF!</definedName>
    <definedName name="XL3GridPlaceHolderClearDataEA4F10E9963A4D5">#REF!</definedName>
    <definedName name="XL3GridPlaceHolderClearEA4F10E9963A4D5" localSheetId="20">#REF!</definedName>
    <definedName name="XL3GridPlaceHolderClearEA4F10E9963A4D5" localSheetId="22">#REF!</definedName>
    <definedName name="XL3GridPlaceHolderClearEA4F10E9963A4D5" localSheetId="24">#REF!</definedName>
    <definedName name="XL3GridPlaceHolderClearEA4F10E9963A4D5" localSheetId="14">#REF!</definedName>
    <definedName name="XL3GridPlaceHolderClearEA4F10E9963A4D5" localSheetId="17">#REF!</definedName>
    <definedName name="XL3GridPlaceHolderClearEA4F10E9963A4D5" localSheetId="19">#REF!</definedName>
    <definedName name="XL3GridPlaceHolderClearEA4F10E9963A4D5" localSheetId="21">#REF!</definedName>
    <definedName name="XL3GridPlaceHolderClearEA4F10E9963A4D5" localSheetId="23">#REF!</definedName>
    <definedName name="XL3GridPlaceHolderClearEA4F10E9963A4D5">#REF!</definedName>
    <definedName name="XL3GridPlaceHolderEA4F10E9963A4D5" localSheetId="20">#REF!</definedName>
    <definedName name="XL3GridPlaceHolderEA4F10E9963A4D5" localSheetId="22">#REF!</definedName>
    <definedName name="XL3GridPlaceHolderEA4F10E9963A4D5" localSheetId="24">#REF!</definedName>
    <definedName name="XL3GridPlaceHolderEA4F10E9963A4D5" localSheetId="14">#REF!</definedName>
    <definedName name="XL3GridPlaceHolderEA4F10E9963A4D5" localSheetId="17">#REF!</definedName>
    <definedName name="XL3GridPlaceHolderEA4F10E9963A4D5" localSheetId="19">#REF!</definedName>
    <definedName name="XL3GridPlaceHolderEA4F10E9963A4D5" localSheetId="21">#REF!</definedName>
    <definedName name="XL3GridPlaceHolderEA4F10E9963A4D5" localSheetId="23">#REF!</definedName>
    <definedName name="XL3GridPlaceHolderEA4F10E9963A4D5">#REF!</definedName>
  </definedNames>
  <calcPr calcId="125725"/>
</workbook>
</file>

<file path=xl/calcChain.xml><?xml version="1.0" encoding="utf-8"?>
<calcChain xmlns="http://schemas.openxmlformats.org/spreadsheetml/2006/main">
  <c r="U56" i="27"/>
  <c r="U84" s="1"/>
  <c r="T56"/>
  <c r="T84" s="1"/>
  <c r="S56"/>
  <c r="S84" s="1"/>
  <c r="Q56"/>
  <c r="Q84" s="1"/>
  <c r="P56"/>
  <c r="P84" s="1"/>
  <c r="O56"/>
  <c r="O84" s="1"/>
  <c r="M56"/>
  <c r="M84" s="1"/>
  <c r="L56"/>
  <c r="L84" s="1"/>
  <c r="K56"/>
  <c r="K84" s="1"/>
  <c r="I56"/>
  <c r="I84" s="1"/>
  <c r="H56"/>
  <c r="H84" s="1"/>
  <c r="G56"/>
  <c r="G84" s="1"/>
  <c r="E56"/>
  <c r="E84" s="1"/>
  <c r="D56"/>
  <c r="D84" s="1"/>
  <c r="C56"/>
  <c r="C84" s="1"/>
  <c r="U55"/>
  <c r="U83" s="1"/>
  <c r="T55"/>
  <c r="T83" s="1"/>
  <c r="S55"/>
  <c r="S83" s="1"/>
  <c r="Q55"/>
  <c r="Q83" s="1"/>
  <c r="P55"/>
  <c r="P83" s="1"/>
  <c r="O55"/>
  <c r="O83" s="1"/>
  <c r="M55"/>
  <c r="M83" s="1"/>
  <c r="L55"/>
  <c r="L83" s="1"/>
  <c r="K55"/>
  <c r="K83" s="1"/>
  <c r="I55"/>
  <c r="I83" s="1"/>
  <c r="H55"/>
  <c r="H83" s="1"/>
  <c r="G55"/>
  <c r="G83" s="1"/>
  <c r="E55"/>
  <c r="E83" s="1"/>
  <c r="D55"/>
  <c r="D83" s="1"/>
  <c r="C55"/>
  <c r="C83" s="1"/>
  <c r="U54"/>
  <c r="U82" s="1"/>
  <c r="T54"/>
  <c r="T82" s="1"/>
  <c r="S54"/>
  <c r="S82" s="1"/>
  <c r="Q54"/>
  <c r="Q82" s="1"/>
  <c r="P54"/>
  <c r="P82" s="1"/>
  <c r="O54"/>
  <c r="O82" s="1"/>
  <c r="M54"/>
  <c r="M82" s="1"/>
  <c r="L54"/>
  <c r="L82" s="1"/>
  <c r="K54"/>
  <c r="K82" s="1"/>
  <c r="I54"/>
  <c r="I82" s="1"/>
  <c r="H54"/>
  <c r="H82" s="1"/>
  <c r="G54"/>
  <c r="G82" s="1"/>
  <c r="E54"/>
  <c r="E82" s="1"/>
  <c r="D54"/>
  <c r="D82" s="1"/>
  <c r="C54"/>
  <c r="C82" s="1"/>
  <c r="U53"/>
  <c r="U81" s="1"/>
  <c r="T53"/>
  <c r="T81" s="1"/>
  <c r="S53"/>
  <c r="S81" s="1"/>
  <c r="Q53"/>
  <c r="Q81" s="1"/>
  <c r="P53"/>
  <c r="P81" s="1"/>
  <c r="O53"/>
  <c r="O81" s="1"/>
  <c r="M53"/>
  <c r="M81" s="1"/>
  <c r="L53"/>
  <c r="L81" s="1"/>
  <c r="K53"/>
  <c r="K81" s="1"/>
  <c r="I53"/>
  <c r="I81" s="1"/>
  <c r="H53"/>
  <c r="H81" s="1"/>
  <c r="G53"/>
  <c r="G81" s="1"/>
  <c r="E53"/>
  <c r="E81" s="1"/>
  <c r="D53"/>
  <c r="D81" s="1"/>
  <c r="C53"/>
  <c r="C81" s="1"/>
  <c r="U52"/>
  <c r="U80" s="1"/>
  <c r="T52"/>
  <c r="T80" s="1"/>
  <c r="S52"/>
  <c r="S80" s="1"/>
  <c r="Q52"/>
  <c r="Q80" s="1"/>
  <c r="P52"/>
  <c r="P80" s="1"/>
  <c r="O52"/>
  <c r="O80" s="1"/>
  <c r="M52"/>
  <c r="M80" s="1"/>
  <c r="L52"/>
  <c r="L80" s="1"/>
  <c r="K52"/>
  <c r="K80" s="1"/>
  <c r="I52"/>
  <c r="I80" s="1"/>
  <c r="H52"/>
  <c r="H80" s="1"/>
  <c r="G52"/>
  <c r="G80" s="1"/>
  <c r="E52"/>
  <c r="E80" s="1"/>
  <c r="D52"/>
  <c r="D80" s="1"/>
  <c r="C52"/>
  <c r="C80" s="1"/>
  <c r="U51"/>
  <c r="U79" s="1"/>
  <c r="T51"/>
  <c r="T79" s="1"/>
  <c r="S51"/>
  <c r="S79" s="1"/>
  <c r="Q51"/>
  <c r="Q79" s="1"/>
  <c r="P51"/>
  <c r="P79" s="1"/>
  <c r="O51"/>
  <c r="O79" s="1"/>
  <c r="M51"/>
  <c r="M79" s="1"/>
  <c r="L51"/>
  <c r="L79" s="1"/>
  <c r="K51"/>
  <c r="K79" s="1"/>
  <c r="I51"/>
  <c r="I79" s="1"/>
  <c r="H51"/>
  <c r="H79" s="1"/>
  <c r="G51"/>
  <c r="G79" s="1"/>
  <c r="E51"/>
  <c r="E79" s="1"/>
  <c r="D51"/>
  <c r="D79" s="1"/>
  <c r="C51"/>
  <c r="C79" s="1"/>
  <c r="U50"/>
  <c r="U78" s="1"/>
  <c r="T50"/>
  <c r="T78" s="1"/>
  <c r="S50"/>
  <c r="S78" s="1"/>
  <c r="Q50"/>
  <c r="Q78" s="1"/>
  <c r="P50"/>
  <c r="P78" s="1"/>
  <c r="O50"/>
  <c r="O78" s="1"/>
  <c r="M50"/>
  <c r="M78" s="1"/>
  <c r="L50"/>
  <c r="L78" s="1"/>
  <c r="K50"/>
  <c r="K78" s="1"/>
  <c r="I50"/>
  <c r="I78" s="1"/>
  <c r="H50"/>
  <c r="H78" s="1"/>
  <c r="G50"/>
  <c r="G78" s="1"/>
  <c r="E50"/>
  <c r="E78" s="1"/>
  <c r="D50"/>
  <c r="D78" s="1"/>
  <c r="C50"/>
  <c r="C78" s="1"/>
  <c r="U49"/>
  <c r="U77" s="1"/>
  <c r="T49"/>
  <c r="T77" s="1"/>
  <c r="S49"/>
  <c r="S77" s="1"/>
  <c r="Q49"/>
  <c r="Q77" s="1"/>
  <c r="P49"/>
  <c r="P77" s="1"/>
  <c r="O49"/>
  <c r="O77" s="1"/>
  <c r="M49"/>
  <c r="M77" s="1"/>
  <c r="L49"/>
  <c r="L77" s="1"/>
  <c r="K49"/>
  <c r="K77" s="1"/>
  <c r="I49"/>
  <c r="I77" s="1"/>
  <c r="H49"/>
  <c r="H77" s="1"/>
  <c r="G49"/>
  <c r="G77" s="1"/>
  <c r="E49"/>
  <c r="E77" s="1"/>
  <c r="D49"/>
  <c r="D77" s="1"/>
  <c r="C49"/>
  <c r="C77" s="1"/>
  <c r="U48"/>
  <c r="U76" s="1"/>
  <c r="T48"/>
  <c r="T76" s="1"/>
  <c r="S48"/>
  <c r="S76" s="1"/>
  <c r="Q48"/>
  <c r="Q76" s="1"/>
  <c r="P48"/>
  <c r="P76" s="1"/>
  <c r="O48"/>
  <c r="O76" s="1"/>
  <c r="M48"/>
  <c r="M76" s="1"/>
  <c r="L48"/>
  <c r="L76" s="1"/>
  <c r="K48"/>
  <c r="K76" s="1"/>
  <c r="I48"/>
  <c r="I76" s="1"/>
  <c r="H48"/>
  <c r="H76" s="1"/>
  <c r="G48"/>
  <c r="G76" s="1"/>
  <c r="E48"/>
  <c r="E76" s="1"/>
  <c r="D48"/>
  <c r="D76" s="1"/>
  <c r="C48"/>
  <c r="C76" s="1"/>
  <c r="U47"/>
  <c r="U75" s="1"/>
  <c r="T47"/>
  <c r="T75" s="1"/>
  <c r="S47"/>
  <c r="S75" s="1"/>
  <c r="Q47"/>
  <c r="Q75" s="1"/>
  <c r="P47"/>
  <c r="P75" s="1"/>
  <c r="O47"/>
  <c r="O75" s="1"/>
  <c r="M47"/>
  <c r="M75" s="1"/>
  <c r="L47"/>
  <c r="L75" s="1"/>
  <c r="K47"/>
  <c r="K75" s="1"/>
  <c r="I47"/>
  <c r="I75" s="1"/>
  <c r="H47"/>
  <c r="H75" s="1"/>
  <c r="G47"/>
  <c r="G75" s="1"/>
  <c r="E47"/>
  <c r="E75" s="1"/>
  <c r="D47"/>
  <c r="D75" s="1"/>
  <c r="C47"/>
  <c r="C75" s="1"/>
  <c r="U46"/>
  <c r="U74" s="1"/>
  <c r="T46"/>
  <c r="T74" s="1"/>
  <c r="S46"/>
  <c r="S74" s="1"/>
  <c r="Q46"/>
  <c r="Q74" s="1"/>
  <c r="P46"/>
  <c r="P74" s="1"/>
  <c r="O46"/>
  <c r="O74" s="1"/>
  <c r="M46"/>
  <c r="M74" s="1"/>
  <c r="L46"/>
  <c r="L74" s="1"/>
  <c r="K46"/>
  <c r="K74" s="1"/>
  <c r="I46"/>
  <c r="I74" s="1"/>
  <c r="H46"/>
  <c r="H74" s="1"/>
  <c r="G46"/>
  <c r="G74" s="1"/>
  <c r="E46"/>
  <c r="E74" s="1"/>
  <c r="D46"/>
  <c r="D74" s="1"/>
  <c r="C46"/>
  <c r="C74" s="1"/>
  <c r="U45"/>
  <c r="U73" s="1"/>
  <c r="T45"/>
  <c r="T73" s="1"/>
  <c r="S45"/>
  <c r="S73" s="1"/>
  <c r="Q45"/>
  <c r="Q73" s="1"/>
  <c r="P45"/>
  <c r="P73" s="1"/>
  <c r="O45"/>
  <c r="O73" s="1"/>
  <c r="M45"/>
  <c r="M73" s="1"/>
  <c r="L45"/>
  <c r="L73" s="1"/>
  <c r="K45"/>
  <c r="K73" s="1"/>
  <c r="I45"/>
  <c r="I73" s="1"/>
  <c r="H45"/>
  <c r="H73" s="1"/>
  <c r="G45"/>
  <c r="G73" s="1"/>
  <c r="E45"/>
  <c r="E73" s="1"/>
  <c r="D45"/>
  <c r="D73" s="1"/>
  <c r="C45"/>
  <c r="C73" s="1"/>
  <c r="U44"/>
  <c r="U72" s="1"/>
  <c r="T44"/>
  <c r="T72" s="1"/>
  <c r="S44"/>
  <c r="S72" s="1"/>
  <c r="Q44"/>
  <c r="Q72" s="1"/>
  <c r="P44"/>
  <c r="P72" s="1"/>
  <c r="O44"/>
  <c r="O72" s="1"/>
  <c r="M44"/>
  <c r="M72" s="1"/>
  <c r="L44"/>
  <c r="L72" s="1"/>
  <c r="K44"/>
  <c r="K72" s="1"/>
  <c r="I44"/>
  <c r="I72" s="1"/>
  <c r="H44"/>
  <c r="H72" s="1"/>
  <c r="G44"/>
  <c r="G72" s="1"/>
  <c r="E44"/>
  <c r="E72" s="1"/>
  <c r="D44"/>
  <c r="D72" s="1"/>
  <c r="C44"/>
  <c r="C72" s="1"/>
  <c r="U43"/>
  <c r="U71" s="1"/>
  <c r="T43"/>
  <c r="T71" s="1"/>
  <c r="S43"/>
  <c r="S71" s="1"/>
  <c r="Q43"/>
  <c r="Q71" s="1"/>
  <c r="P43"/>
  <c r="P71" s="1"/>
  <c r="O43"/>
  <c r="O71" s="1"/>
  <c r="M43"/>
  <c r="M71" s="1"/>
  <c r="L43"/>
  <c r="L71" s="1"/>
  <c r="K43"/>
  <c r="K71" s="1"/>
  <c r="I43"/>
  <c r="I71" s="1"/>
  <c r="H43"/>
  <c r="H71" s="1"/>
  <c r="G43"/>
  <c r="G71" s="1"/>
  <c r="E43"/>
  <c r="E71" s="1"/>
  <c r="D43"/>
  <c r="D71" s="1"/>
  <c r="C43"/>
  <c r="C71" s="1"/>
  <c r="U42"/>
  <c r="U70" s="1"/>
  <c r="T42"/>
  <c r="T70" s="1"/>
  <c r="S42"/>
  <c r="S70" s="1"/>
  <c r="Q42"/>
  <c r="Q70" s="1"/>
  <c r="P42"/>
  <c r="P70" s="1"/>
  <c r="O42"/>
  <c r="O70" s="1"/>
  <c r="M42"/>
  <c r="M70" s="1"/>
  <c r="L42"/>
  <c r="L70" s="1"/>
  <c r="K42"/>
  <c r="K70" s="1"/>
  <c r="I42"/>
  <c r="I70" s="1"/>
  <c r="H42"/>
  <c r="H70" s="1"/>
  <c r="G42"/>
  <c r="G70" s="1"/>
  <c r="E42"/>
  <c r="E70" s="1"/>
  <c r="D42"/>
  <c r="D70" s="1"/>
  <c r="C42"/>
  <c r="C70" s="1"/>
  <c r="U41"/>
  <c r="U69" s="1"/>
  <c r="T41"/>
  <c r="T69" s="1"/>
  <c r="S41"/>
  <c r="S69" s="1"/>
  <c r="Q41"/>
  <c r="Q69" s="1"/>
  <c r="P41"/>
  <c r="P69" s="1"/>
  <c r="O41"/>
  <c r="O69" s="1"/>
  <c r="M41"/>
  <c r="M69" s="1"/>
  <c r="L41"/>
  <c r="L69" s="1"/>
  <c r="K41"/>
  <c r="K69" s="1"/>
  <c r="I41"/>
  <c r="I69" s="1"/>
  <c r="H41"/>
  <c r="H69" s="1"/>
  <c r="G41"/>
  <c r="G69" s="1"/>
  <c r="E41"/>
  <c r="E69" s="1"/>
  <c r="D41"/>
  <c r="D69" s="1"/>
  <c r="C41"/>
  <c r="C69" s="1"/>
  <c r="U40"/>
  <c r="U68" s="1"/>
  <c r="T40"/>
  <c r="T68" s="1"/>
  <c r="S40"/>
  <c r="S68" s="1"/>
  <c r="Q40"/>
  <c r="Q68" s="1"/>
  <c r="P40"/>
  <c r="P68" s="1"/>
  <c r="O40"/>
  <c r="O68" s="1"/>
  <c r="M40"/>
  <c r="M68" s="1"/>
  <c r="L40"/>
  <c r="L68" s="1"/>
  <c r="K40"/>
  <c r="K68" s="1"/>
  <c r="I40"/>
  <c r="I68" s="1"/>
  <c r="H40"/>
  <c r="H68" s="1"/>
  <c r="G40"/>
  <c r="G68" s="1"/>
  <c r="E40"/>
  <c r="E68" s="1"/>
  <c r="D40"/>
  <c r="D68" s="1"/>
  <c r="C40"/>
  <c r="C68" s="1"/>
  <c r="U39"/>
  <c r="U67" s="1"/>
  <c r="T39"/>
  <c r="T67" s="1"/>
  <c r="S39"/>
  <c r="S67" s="1"/>
  <c r="Q39"/>
  <c r="Q67" s="1"/>
  <c r="P39"/>
  <c r="P67" s="1"/>
  <c r="O39"/>
  <c r="O67" s="1"/>
  <c r="M39"/>
  <c r="M67" s="1"/>
  <c r="L39"/>
  <c r="L67" s="1"/>
  <c r="K39"/>
  <c r="K67" s="1"/>
  <c r="I39"/>
  <c r="I67" s="1"/>
  <c r="H39"/>
  <c r="H67" s="1"/>
  <c r="G39"/>
  <c r="G67" s="1"/>
  <c r="E39"/>
  <c r="E67" s="1"/>
  <c r="D39"/>
  <c r="D67" s="1"/>
  <c r="C39"/>
  <c r="C67" s="1"/>
  <c r="U38"/>
  <c r="U66" s="1"/>
  <c r="T38"/>
  <c r="T66" s="1"/>
  <c r="S38"/>
  <c r="S66" s="1"/>
  <c r="Q38"/>
  <c r="Q66" s="1"/>
  <c r="P38"/>
  <c r="P66" s="1"/>
  <c r="O38"/>
  <c r="O66" s="1"/>
  <c r="M38"/>
  <c r="M66" s="1"/>
  <c r="L38"/>
  <c r="L66" s="1"/>
  <c r="K38"/>
  <c r="K66" s="1"/>
  <c r="I38"/>
  <c r="I66" s="1"/>
  <c r="H38"/>
  <c r="H66" s="1"/>
  <c r="G38"/>
  <c r="G66" s="1"/>
  <c r="E38"/>
  <c r="E66" s="1"/>
  <c r="D38"/>
  <c r="D66" s="1"/>
  <c r="C38"/>
  <c r="C66" s="1"/>
  <c r="U37"/>
  <c r="U65" s="1"/>
  <c r="T37"/>
  <c r="T65" s="1"/>
  <c r="S37"/>
  <c r="S65" s="1"/>
  <c r="Q37"/>
  <c r="Q65" s="1"/>
  <c r="P37"/>
  <c r="P65" s="1"/>
  <c r="O37"/>
  <c r="O65" s="1"/>
  <c r="M37"/>
  <c r="M65" s="1"/>
  <c r="L37"/>
  <c r="L65" s="1"/>
  <c r="K37"/>
  <c r="K65" s="1"/>
  <c r="I37"/>
  <c r="I65" s="1"/>
  <c r="H37"/>
  <c r="H65" s="1"/>
  <c r="G37"/>
  <c r="G65" s="1"/>
  <c r="E37"/>
  <c r="E65" s="1"/>
  <c r="D37"/>
  <c r="D65" s="1"/>
  <c r="C37"/>
  <c r="C65" s="1"/>
  <c r="U27"/>
  <c r="T27"/>
  <c r="S27"/>
  <c r="Q27"/>
  <c r="P27"/>
  <c r="O27"/>
  <c r="M27"/>
  <c r="L27"/>
  <c r="K27"/>
  <c r="I27"/>
  <c r="H27"/>
  <c r="G27"/>
  <c r="E27"/>
  <c r="D27"/>
  <c r="C27"/>
  <c r="U26"/>
  <c r="T26"/>
  <c r="S26"/>
  <c r="Q26"/>
  <c r="P26"/>
  <c r="O26"/>
  <c r="M26"/>
  <c r="L26"/>
  <c r="K26"/>
  <c r="I26"/>
  <c r="H26"/>
  <c r="G26"/>
  <c r="E26"/>
  <c r="D26"/>
  <c r="C26"/>
  <c r="U25"/>
  <c r="T25"/>
  <c r="S25"/>
  <c r="Q25"/>
  <c r="P25"/>
  <c r="O25"/>
  <c r="M25"/>
  <c r="L25"/>
  <c r="K25"/>
  <c r="I25"/>
  <c r="H25"/>
  <c r="G25"/>
  <c r="E25"/>
  <c r="D25"/>
  <c r="C25"/>
  <c r="U24"/>
  <c r="T24"/>
  <c r="S24"/>
  <c r="Q24"/>
  <c r="P24"/>
  <c r="O24"/>
  <c r="M24"/>
  <c r="L24"/>
  <c r="K24"/>
  <c r="I24"/>
  <c r="H24"/>
  <c r="G24"/>
  <c r="E24"/>
  <c r="D24"/>
  <c r="C24"/>
  <c r="U23"/>
  <c r="T23"/>
  <c r="S23"/>
  <c r="Q23"/>
  <c r="P23"/>
  <c r="O23"/>
  <c r="M23"/>
  <c r="L23"/>
  <c r="K23"/>
  <c r="I23"/>
  <c r="H23"/>
  <c r="G23"/>
  <c r="E23"/>
  <c r="D23"/>
  <c r="C23"/>
  <c r="U22"/>
  <c r="T22"/>
  <c r="S22"/>
  <c r="Q22"/>
  <c r="P22"/>
  <c r="O22"/>
  <c r="M22"/>
  <c r="L22"/>
  <c r="K22"/>
  <c r="I22"/>
  <c r="H22"/>
  <c r="G22"/>
  <c r="E22"/>
  <c r="D22"/>
  <c r="C22"/>
  <c r="U21"/>
  <c r="T21"/>
  <c r="S21"/>
  <c r="Q21"/>
  <c r="P21"/>
  <c r="O21"/>
  <c r="M21"/>
  <c r="L21"/>
  <c r="K21"/>
  <c r="I21"/>
  <c r="H21"/>
  <c r="G21"/>
  <c r="E21"/>
  <c r="D21"/>
  <c r="C21"/>
  <c r="U20"/>
  <c r="T20"/>
  <c r="S20"/>
  <c r="Q20"/>
  <c r="P20"/>
  <c r="O20"/>
  <c r="M20"/>
  <c r="L20"/>
  <c r="K20"/>
  <c r="I20"/>
  <c r="H20"/>
  <c r="G20"/>
  <c r="E20"/>
  <c r="D20"/>
  <c r="C20"/>
  <c r="U19"/>
  <c r="T19"/>
  <c r="S19"/>
  <c r="Q19"/>
  <c r="P19"/>
  <c r="O19"/>
  <c r="M19"/>
  <c r="L19"/>
  <c r="K19"/>
  <c r="I19"/>
  <c r="H19"/>
  <c r="G19"/>
  <c r="E19"/>
  <c r="D19"/>
  <c r="C19"/>
  <c r="U18"/>
  <c r="T18"/>
  <c r="S18"/>
  <c r="Q18"/>
  <c r="P18"/>
  <c r="O18"/>
  <c r="M18"/>
  <c r="L18"/>
  <c r="K18"/>
  <c r="I18"/>
  <c r="H18"/>
  <c r="G18"/>
  <c r="E18"/>
  <c r="D18"/>
  <c r="C18"/>
  <c r="U17"/>
  <c r="T17"/>
  <c r="S17"/>
  <c r="Q17"/>
  <c r="P17"/>
  <c r="O17"/>
  <c r="M17"/>
  <c r="L17"/>
  <c r="K17"/>
  <c r="I17"/>
  <c r="H17"/>
  <c r="G17"/>
  <c r="E17"/>
  <c r="D17"/>
  <c r="C17"/>
  <c r="U16"/>
  <c r="T16"/>
  <c r="S16"/>
  <c r="Q16"/>
  <c r="P16"/>
  <c r="O16"/>
  <c r="M16"/>
  <c r="L16"/>
  <c r="K16"/>
  <c r="I16"/>
  <c r="H16"/>
  <c r="G16"/>
  <c r="E16"/>
  <c r="D16"/>
  <c r="C16"/>
  <c r="U15"/>
  <c r="T15"/>
  <c r="S15"/>
  <c r="Q15"/>
  <c r="P15"/>
  <c r="O15"/>
  <c r="M15"/>
  <c r="L15"/>
  <c r="K15"/>
  <c r="I15"/>
  <c r="H15"/>
  <c r="G15"/>
  <c r="E15"/>
  <c r="D15"/>
  <c r="C15"/>
  <c r="U14"/>
  <c r="T14"/>
  <c r="S14"/>
  <c r="Q14"/>
  <c r="P14"/>
  <c r="O14"/>
  <c r="M14"/>
  <c r="L14"/>
  <c r="K14"/>
  <c r="I14"/>
  <c r="H14"/>
  <c r="G14"/>
  <c r="E14"/>
  <c r="D14"/>
  <c r="C14"/>
  <c r="U13"/>
  <c r="T13"/>
  <c r="S13"/>
  <c r="Q13"/>
  <c r="P13"/>
  <c r="O13"/>
  <c r="M13"/>
  <c r="L13"/>
  <c r="K13"/>
  <c r="I13"/>
  <c r="H13"/>
  <c r="G13"/>
  <c r="E13"/>
  <c r="D13"/>
  <c r="C13"/>
  <c r="U12"/>
  <c r="T12"/>
  <c r="S12"/>
  <c r="Q12"/>
  <c r="P12"/>
  <c r="O12"/>
  <c r="M12"/>
  <c r="L12"/>
  <c r="K12"/>
  <c r="I12"/>
  <c r="H12"/>
  <c r="G12"/>
  <c r="E12"/>
  <c r="D12"/>
  <c r="C12"/>
  <c r="U11"/>
  <c r="T11"/>
  <c r="S11"/>
  <c r="Q11"/>
  <c r="P11"/>
  <c r="O11"/>
  <c r="M11"/>
  <c r="L11"/>
  <c r="K11"/>
  <c r="I11"/>
  <c r="H11"/>
  <c r="G11"/>
  <c r="E11"/>
  <c r="D11"/>
  <c r="C11"/>
  <c r="U10"/>
  <c r="T10"/>
  <c r="S10"/>
  <c r="Q10"/>
  <c r="P10"/>
  <c r="O10"/>
  <c r="M10"/>
  <c r="L10"/>
  <c r="K10"/>
  <c r="I10"/>
  <c r="H10"/>
  <c r="G10"/>
  <c r="E10"/>
  <c r="D10"/>
  <c r="C10"/>
  <c r="U9"/>
  <c r="T9"/>
  <c r="S9"/>
  <c r="Q9"/>
  <c r="P9"/>
  <c r="O9"/>
  <c r="M9"/>
  <c r="L9"/>
  <c r="K9"/>
  <c r="I9"/>
  <c r="H9"/>
  <c r="G9"/>
  <c r="E9"/>
  <c r="D9"/>
  <c r="C9"/>
  <c r="U8"/>
  <c r="T8"/>
  <c r="S8"/>
  <c r="Q8"/>
  <c r="P8"/>
  <c r="O8"/>
  <c r="M8"/>
  <c r="L8"/>
  <c r="K8"/>
  <c r="I8"/>
  <c r="H8"/>
  <c r="G8"/>
  <c r="E8"/>
  <c r="D8"/>
  <c r="C8"/>
  <c r="U56" i="25"/>
  <c r="U84" s="1"/>
  <c r="T56"/>
  <c r="T84" s="1"/>
  <c r="S56"/>
  <c r="S84" s="1"/>
  <c r="Q56"/>
  <c r="Q84" s="1"/>
  <c r="P56"/>
  <c r="P84" s="1"/>
  <c r="O56"/>
  <c r="O84" s="1"/>
  <c r="M56"/>
  <c r="M84" s="1"/>
  <c r="L56"/>
  <c r="L84" s="1"/>
  <c r="K56"/>
  <c r="K84" s="1"/>
  <c r="I56"/>
  <c r="I84" s="1"/>
  <c r="H56"/>
  <c r="H84" s="1"/>
  <c r="G56"/>
  <c r="G84" s="1"/>
  <c r="E56"/>
  <c r="E84" s="1"/>
  <c r="D56"/>
  <c r="D84" s="1"/>
  <c r="C56"/>
  <c r="C84" s="1"/>
  <c r="U55"/>
  <c r="U83" s="1"/>
  <c r="T55"/>
  <c r="T83" s="1"/>
  <c r="S55"/>
  <c r="S83" s="1"/>
  <c r="Q55"/>
  <c r="Q83" s="1"/>
  <c r="P55"/>
  <c r="P83" s="1"/>
  <c r="O55"/>
  <c r="O83" s="1"/>
  <c r="M55"/>
  <c r="M83" s="1"/>
  <c r="L55"/>
  <c r="L83" s="1"/>
  <c r="K55"/>
  <c r="K83" s="1"/>
  <c r="I55"/>
  <c r="I83" s="1"/>
  <c r="H55"/>
  <c r="H83" s="1"/>
  <c r="G55"/>
  <c r="G83" s="1"/>
  <c r="E55"/>
  <c r="E83" s="1"/>
  <c r="D55"/>
  <c r="D83" s="1"/>
  <c r="C55"/>
  <c r="C83" s="1"/>
  <c r="U54"/>
  <c r="U82" s="1"/>
  <c r="T54"/>
  <c r="T82" s="1"/>
  <c r="S54"/>
  <c r="S82" s="1"/>
  <c r="Q54"/>
  <c r="Q82" s="1"/>
  <c r="P54"/>
  <c r="P82" s="1"/>
  <c r="O54"/>
  <c r="O82" s="1"/>
  <c r="M54"/>
  <c r="M82" s="1"/>
  <c r="L54"/>
  <c r="L82" s="1"/>
  <c r="K54"/>
  <c r="K82" s="1"/>
  <c r="I54"/>
  <c r="I82" s="1"/>
  <c r="H54"/>
  <c r="H82" s="1"/>
  <c r="G54"/>
  <c r="G82" s="1"/>
  <c r="E54"/>
  <c r="E82" s="1"/>
  <c r="D54"/>
  <c r="D82" s="1"/>
  <c r="C54"/>
  <c r="C82" s="1"/>
  <c r="U53"/>
  <c r="U81" s="1"/>
  <c r="T53"/>
  <c r="T81" s="1"/>
  <c r="S53"/>
  <c r="S81" s="1"/>
  <c r="Q53"/>
  <c r="Q81" s="1"/>
  <c r="P53"/>
  <c r="P81" s="1"/>
  <c r="O53"/>
  <c r="O81" s="1"/>
  <c r="M53"/>
  <c r="M81" s="1"/>
  <c r="L53"/>
  <c r="L81" s="1"/>
  <c r="K53"/>
  <c r="K81" s="1"/>
  <c r="I53"/>
  <c r="I81" s="1"/>
  <c r="H53"/>
  <c r="H81" s="1"/>
  <c r="G53"/>
  <c r="G81" s="1"/>
  <c r="E53"/>
  <c r="E81" s="1"/>
  <c r="D53"/>
  <c r="D81" s="1"/>
  <c r="C53"/>
  <c r="C81" s="1"/>
  <c r="U52"/>
  <c r="U80" s="1"/>
  <c r="T52"/>
  <c r="T80" s="1"/>
  <c r="S52"/>
  <c r="S80" s="1"/>
  <c r="Q52"/>
  <c r="Q80" s="1"/>
  <c r="P52"/>
  <c r="P80" s="1"/>
  <c r="O52"/>
  <c r="O80" s="1"/>
  <c r="M52"/>
  <c r="M80" s="1"/>
  <c r="L52"/>
  <c r="L80" s="1"/>
  <c r="K52"/>
  <c r="K80" s="1"/>
  <c r="I52"/>
  <c r="I80" s="1"/>
  <c r="H52"/>
  <c r="H80" s="1"/>
  <c r="G52"/>
  <c r="G80" s="1"/>
  <c r="E52"/>
  <c r="E80" s="1"/>
  <c r="D52"/>
  <c r="D80" s="1"/>
  <c r="C52"/>
  <c r="C80" s="1"/>
  <c r="U51"/>
  <c r="U79" s="1"/>
  <c r="T51"/>
  <c r="T79" s="1"/>
  <c r="S51"/>
  <c r="S79" s="1"/>
  <c r="Q51"/>
  <c r="Q79" s="1"/>
  <c r="P51"/>
  <c r="P79" s="1"/>
  <c r="O51"/>
  <c r="O79" s="1"/>
  <c r="M51"/>
  <c r="M79" s="1"/>
  <c r="L51"/>
  <c r="L79" s="1"/>
  <c r="K51"/>
  <c r="K79" s="1"/>
  <c r="I51"/>
  <c r="I79" s="1"/>
  <c r="H51"/>
  <c r="H79" s="1"/>
  <c r="G51"/>
  <c r="G79" s="1"/>
  <c r="E51"/>
  <c r="E79" s="1"/>
  <c r="D51"/>
  <c r="D79" s="1"/>
  <c r="C51"/>
  <c r="C79" s="1"/>
  <c r="U50"/>
  <c r="U78" s="1"/>
  <c r="T50"/>
  <c r="T78" s="1"/>
  <c r="S50"/>
  <c r="S78" s="1"/>
  <c r="Q50"/>
  <c r="Q78" s="1"/>
  <c r="P50"/>
  <c r="P78" s="1"/>
  <c r="O50"/>
  <c r="O78" s="1"/>
  <c r="M50"/>
  <c r="M78" s="1"/>
  <c r="L50"/>
  <c r="L78" s="1"/>
  <c r="K50"/>
  <c r="K78" s="1"/>
  <c r="I50"/>
  <c r="I78" s="1"/>
  <c r="H50"/>
  <c r="H78" s="1"/>
  <c r="G50"/>
  <c r="G78" s="1"/>
  <c r="E50"/>
  <c r="E78" s="1"/>
  <c r="D50"/>
  <c r="D78" s="1"/>
  <c r="C50"/>
  <c r="C78" s="1"/>
  <c r="U49"/>
  <c r="U77" s="1"/>
  <c r="T49"/>
  <c r="T77" s="1"/>
  <c r="S49"/>
  <c r="S77" s="1"/>
  <c r="Q49"/>
  <c r="Q77" s="1"/>
  <c r="P49"/>
  <c r="P77" s="1"/>
  <c r="O49"/>
  <c r="O77" s="1"/>
  <c r="M49"/>
  <c r="M77" s="1"/>
  <c r="L49"/>
  <c r="L77" s="1"/>
  <c r="K49"/>
  <c r="K77" s="1"/>
  <c r="I49"/>
  <c r="I77" s="1"/>
  <c r="H49"/>
  <c r="H77" s="1"/>
  <c r="G49"/>
  <c r="G77" s="1"/>
  <c r="E49"/>
  <c r="E77" s="1"/>
  <c r="D49"/>
  <c r="D77" s="1"/>
  <c r="C49"/>
  <c r="C77" s="1"/>
  <c r="U48"/>
  <c r="U76" s="1"/>
  <c r="T48"/>
  <c r="T76" s="1"/>
  <c r="S48"/>
  <c r="S76" s="1"/>
  <c r="Q48"/>
  <c r="Q76" s="1"/>
  <c r="P48"/>
  <c r="P76" s="1"/>
  <c r="O48"/>
  <c r="O76" s="1"/>
  <c r="M48"/>
  <c r="M76" s="1"/>
  <c r="L48"/>
  <c r="L76" s="1"/>
  <c r="K48"/>
  <c r="K76" s="1"/>
  <c r="I48"/>
  <c r="I76" s="1"/>
  <c r="H48"/>
  <c r="H76" s="1"/>
  <c r="G48"/>
  <c r="G76" s="1"/>
  <c r="E48"/>
  <c r="E76" s="1"/>
  <c r="D48"/>
  <c r="D76" s="1"/>
  <c r="C48"/>
  <c r="C76" s="1"/>
  <c r="U47"/>
  <c r="U75" s="1"/>
  <c r="T47"/>
  <c r="T75" s="1"/>
  <c r="S47"/>
  <c r="S75" s="1"/>
  <c r="Q47"/>
  <c r="Q75" s="1"/>
  <c r="P47"/>
  <c r="P75" s="1"/>
  <c r="O47"/>
  <c r="O75" s="1"/>
  <c r="M47"/>
  <c r="M75" s="1"/>
  <c r="L47"/>
  <c r="L75" s="1"/>
  <c r="K47"/>
  <c r="K75" s="1"/>
  <c r="I47"/>
  <c r="I75" s="1"/>
  <c r="H47"/>
  <c r="H75" s="1"/>
  <c r="G47"/>
  <c r="G75" s="1"/>
  <c r="E47"/>
  <c r="E75" s="1"/>
  <c r="D47"/>
  <c r="D75" s="1"/>
  <c r="C47"/>
  <c r="C75" s="1"/>
  <c r="U46"/>
  <c r="U74" s="1"/>
  <c r="T46"/>
  <c r="T74" s="1"/>
  <c r="S46"/>
  <c r="S74" s="1"/>
  <c r="Q46"/>
  <c r="Q74" s="1"/>
  <c r="P46"/>
  <c r="P74" s="1"/>
  <c r="O46"/>
  <c r="O74" s="1"/>
  <c r="M46"/>
  <c r="M74" s="1"/>
  <c r="L46"/>
  <c r="L74" s="1"/>
  <c r="K46"/>
  <c r="K74" s="1"/>
  <c r="I46"/>
  <c r="I74" s="1"/>
  <c r="H46"/>
  <c r="H74" s="1"/>
  <c r="G46"/>
  <c r="G74" s="1"/>
  <c r="E46"/>
  <c r="E74" s="1"/>
  <c r="D46"/>
  <c r="D74" s="1"/>
  <c r="C46"/>
  <c r="C74" s="1"/>
  <c r="U45"/>
  <c r="U73" s="1"/>
  <c r="T45"/>
  <c r="T73" s="1"/>
  <c r="S45"/>
  <c r="S73" s="1"/>
  <c r="Q45"/>
  <c r="Q73" s="1"/>
  <c r="P45"/>
  <c r="P73" s="1"/>
  <c r="O45"/>
  <c r="O73" s="1"/>
  <c r="M45"/>
  <c r="M73" s="1"/>
  <c r="L45"/>
  <c r="L73" s="1"/>
  <c r="K45"/>
  <c r="K73" s="1"/>
  <c r="I45"/>
  <c r="I73" s="1"/>
  <c r="H45"/>
  <c r="H73" s="1"/>
  <c r="G45"/>
  <c r="E45"/>
  <c r="E73" s="1"/>
  <c r="D45"/>
  <c r="D73" s="1"/>
  <c r="C45"/>
  <c r="C73" s="1"/>
  <c r="U44"/>
  <c r="U72" s="1"/>
  <c r="T44"/>
  <c r="T72" s="1"/>
  <c r="S44"/>
  <c r="S72" s="1"/>
  <c r="Q44"/>
  <c r="Q72" s="1"/>
  <c r="P44"/>
  <c r="P72" s="1"/>
  <c r="O44"/>
  <c r="O72" s="1"/>
  <c r="M44"/>
  <c r="M72" s="1"/>
  <c r="L44"/>
  <c r="L72" s="1"/>
  <c r="K44"/>
  <c r="K72" s="1"/>
  <c r="I44"/>
  <c r="I72" s="1"/>
  <c r="H44"/>
  <c r="H72" s="1"/>
  <c r="G44"/>
  <c r="G72" s="1"/>
  <c r="E44"/>
  <c r="E72" s="1"/>
  <c r="D44"/>
  <c r="D72" s="1"/>
  <c r="C44"/>
  <c r="C72" s="1"/>
  <c r="U43"/>
  <c r="U71" s="1"/>
  <c r="T43"/>
  <c r="T71" s="1"/>
  <c r="S43"/>
  <c r="S71" s="1"/>
  <c r="Q43"/>
  <c r="Q71" s="1"/>
  <c r="P43"/>
  <c r="P71" s="1"/>
  <c r="O43"/>
  <c r="O71" s="1"/>
  <c r="M43"/>
  <c r="M71" s="1"/>
  <c r="L43"/>
  <c r="L71" s="1"/>
  <c r="K43"/>
  <c r="K71" s="1"/>
  <c r="I43"/>
  <c r="I71" s="1"/>
  <c r="H43"/>
  <c r="H71" s="1"/>
  <c r="G43"/>
  <c r="G71" s="1"/>
  <c r="E43"/>
  <c r="E71" s="1"/>
  <c r="D43"/>
  <c r="D71" s="1"/>
  <c r="C43"/>
  <c r="C71" s="1"/>
  <c r="U42"/>
  <c r="U70" s="1"/>
  <c r="T42"/>
  <c r="T70" s="1"/>
  <c r="S42"/>
  <c r="S70" s="1"/>
  <c r="Q42"/>
  <c r="Q70" s="1"/>
  <c r="P42"/>
  <c r="P70" s="1"/>
  <c r="O42"/>
  <c r="O70" s="1"/>
  <c r="M42"/>
  <c r="M70" s="1"/>
  <c r="L42"/>
  <c r="L70" s="1"/>
  <c r="K42"/>
  <c r="K70" s="1"/>
  <c r="I42"/>
  <c r="I70" s="1"/>
  <c r="H42"/>
  <c r="H70" s="1"/>
  <c r="G42"/>
  <c r="G70" s="1"/>
  <c r="E42"/>
  <c r="E70" s="1"/>
  <c r="D42"/>
  <c r="D70" s="1"/>
  <c r="C42"/>
  <c r="C70" s="1"/>
  <c r="U41"/>
  <c r="U69" s="1"/>
  <c r="T41"/>
  <c r="T69" s="1"/>
  <c r="S41"/>
  <c r="S69" s="1"/>
  <c r="Q41"/>
  <c r="Q69" s="1"/>
  <c r="P41"/>
  <c r="P69" s="1"/>
  <c r="O41"/>
  <c r="O69" s="1"/>
  <c r="M41"/>
  <c r="M69" s="1"/>
  <c r="L41"/>
  <c r="L69" s="1"/>
  <c r="K41"/>
  <c r="K69" s="1"/>
  <c r="I41"/>
  <c r="I69" s="1"/>
  <c r="H41"/>
  <c r="H69" s="1"/>
  <c r="G41"/>
  <c r="G69" s="1"/>
  <c r="E41"/>
  <c r="E69" s="1"/>
  <c r="D41"/>
  <c r="D69" s="1"/>
  <c r="C41"/>
  <c r="C69" s="1"/>
  <c r="U40"/>
  <c r="U68" s="1"/>
  <c r="T40"/>
  <c r="T68" s="1"/>
  <c r="S40"/>
  <c r="S68" s="1"/>
  <c r="Q40"/>
  <c r="Q68" s="1"/>
  <c r="P40"/>
  <c r="P68" s="1"/>
  <c r="O40"/>
  <c r="O68" s="1"/>
  <c r="M40"/>
  <c r="M68" s="1"/>
  <c r="L40"/>
  <c r="L68" s="1"/>
  <c r="K40"/>
  <c r="K68" s="1"/>
  <c r="I40"/>
  <c r="I68" s="1"/>
  <c r="H40"/>
  <c r="H68" s="1"/>
  <c r="G40"/>
  <c r="G68" s="1"/>
  <c r="E40"/>
  <c r="E68" s="1"/>
  <c r="D40"/>
  <c r="D68" s="1"/>
  <c r="C40"/>
  <c r="C68" s="1"/>
  <c r="U39"/>
  <c r="U67" s="1"/>
  <c r="T39"/>
  <c r="T67" s="1"/>
  <c r="S39"/>
  <c r="S67" s="1"/>
  <c r="Q39"/>
  <c r="Q67" s="1"/>
  <c r="P39"/>
  <c r="P67" s="1"/>
  <c r="O39"/>
  <c r="O67" s="1"/>
  <c r="M39"/>
  <c r="M67" s="1"/>
  <c r="L39"/>
  <c r="L67" s="1"/>
  <c r="K39"/>
  <c r="K67" s="1"/>
  <c r="I39"/>
  <c r="I67" s="1"/>
  <c r="H39"/>
  <c r="H67" s="1"/>
  <c r="G39"/>
  <c r="G67" s="1"/>
  <c r="E39"/>
  <c r="E67" s="1"/>
  <c r="D39"/>
  <c r="D67" s="1"/>
  <c r="C39"/>
  <c r="C67" s="1"/>
  <c r="U38"/>
  <c r="U66" s="1"/>
  <c r="T38"/>
  <c r="T66" s="1"/>
  <c r="S38"/>
  <c r="S66" s="1"/>
  <c r="Q38"/>
  <c r="Q66" s="1"/>
  <c r="P38"/>
  <c r="P66" s="1"/>
  <c r="O38"/>
  <c r="O66" s="1"/>
  <c r="M38"/>
  <c r="M66" s="1"/>
  <c r="L38"/>
  <c r="L66" s="1"/>
  <c r="K38"/>
  <c r="K66" s="1"/>
  <c r="I38"/>
  <c r="I66" s="1"/>
  <c r="H38"/>
  <c r="H66" s="1"/>
  <c r="G38"/>
  <c r="G66" s="1"/>
  <c r="E38"/>
  <c r="E66" s="1"/>
  <c r="D38"/>
  <c r="D66" s="1"/>
  <c r="C38"/>
  <c r="C66" s="1"/>
  <c r="U37"/>
  <c r="U65" s="1"/>
  <c r="T37"/>
  <c r="T65" s="1"/>
  <c r="S37"/>
  <c r="S65" s="1"/>
  <c r="Q37"/>
  <c r="Q65" s="1"/>
  <c r="P37"/>
  <c r="P65" s="1"/>
  <c r="O37"/>
  <c r="O65" s="1"/>
  <c r="M37"/>
  <c r="M65" s="1"/>
  <c r="L37"/>
  <c r="L65" s="1"/>
  <c r="K37"/>
  <c r="K65" s="1"/>
  <c r="I37"/>
  <c r="I65" s="1"/>
  <c r="H37"/>
  <c r="H65" s="1"/>
  <c r="G37"/>
  <c r="G65" s="1"/>
  <c r="E37"/>
  <c r="E65" s="1"/>
  <c r="D37"/>
  <c r="D65" s="1"/>
  <c r="C37"/>
  <c r="C65" s="1"/>
  <c r="G32"/>
  <c r="G73" s="1"/>
  <c r="U27"/>
  <c r="T27"/>
  <c r="S27"/>
  <c r="Q27"/>
  <c r="P27"/>
  <c r="O27"/>
  <c r="M27"/>
  <c r="L27"/>
  <c r="K27"/>
  <c r="I27"/>
  <c r="H27"/>
  <c r="G27"/>
  <c r="E27"/>
  <c r="D27"/>
  <c r="C27"/>
  <c r="U26"/>
  <c r="T26"/>
  <c r="S26"/>
  <c r="Q26"/>
  <c r="P26"/>
  <c r="O26"/>
  <c r="M26"/>
  <c r="L26"/>
  <c r="K26"/>
  <c r="I26"/>
  <c r="H26"/>
  <c r="G26"/>
  <c r="E26"/>
  <c r="D26"/>
  <c r="C26"/>
  <c r="U25"/>
  <c r="T25"/>
  <c r="S25"/>
  <c r="Q25"/>
  <c r="P25"/>
  <c r="O25"/>
  <c r="M25"/>
  <c r="L25"/>
  <c r="K25"/>
  <c r="I25"/>
  <c r="H25"/>
  <c r="G25"/>
  <c r="E25"/>
  <c r="D25"/>
  <c r="C25"/>
  <c r="U24"/>
  <c r="T24"/>
  <c r="S24"/>
  <c r="Q24"/>
  <c r="P24"/>
  <c r="O24"/>
  <c r="M24"/>
  <c r="L24"/>
  <c r="K24"/>
  <c r="I24"/>
  <c r="H24"/>
  <c r="G24"/>
  <c r="E24"/>
  <c r="D24"/>
  <c r="C24"/>
  <c r="U23"/>
  <c r="T23"/>
  <c r="S23"/>
  <c r="Q23"/>
  <c r="P23"/>
  <c r="O23"/>
  <c r="M23"/>
  <c r="L23"/>
  <c r="K23"/>
  <c r="I23"/>
  <c r="H23"/>
  <c r="G23"/>
  <c r="E23"/>
  <c r="D23"/>
  <c r="C23"/>
  <c r="U22"/>
  <c r="T22"/>
  <c r="S22"/>
  <c r="Q22"/>
  <c r="P22"/>
  <c r="O22"/>
  <c r="M22"/>
  <c r="L22"/>
  <c r="K22"/>
  <c r="I22"/>
  <c r="H22"/>
  <c r="G22"/>
  <c r="E22"/>
  <c r="D22"/>
  <c r="C22"/>
  <c r="U21"/>
  <c r="T21"/>
  <c r="S21"/>
  <c r="Q21"/>
  <c r="P21"/>
  <c r="O21"/>
  <c r="M21"/>
  <c r="L21"/>
  <c r="K21"/>
  <c r="I21"/>
  <c r="H21"/>
  <c r="G21"/>
  <c r="E21"/>
  <c r="D21"/>
  <c r="C21"/>
  <c r="U20"/>
  <c r="T20"/>
  <c r="S20"/>
  <c r="Q20"/>
  <c r="P20"/>
  <c r="O20"/>
  <c r="M20"/>
  <c r="L20"/>
  <c r="K20"/>
  <c r="I20"/>
  <c r="H20"/>
  <c r="G20"/>
  <c r="E20"/>
  <c r="D20"/>
  <c r="C20"/>
  <c r="U19"/>
  <c r="T19"/>
  <c r="S19"/>
  <c r="Q19"/>
  <c r="P19"/>
  <c r="O19"/>
  <c r="M19"/>
  <c r="L19"/>
  <c r="K19"/>
  <c r="I19"/>
  <c r="H19"/>
  <c r="G19"/>
  <c r="E19"/>
  <c r="D19"/>
  <c r="C19"/>
  <c r="U18"/>
  <c r="T18"/>
  <c r="S18"/>
  <c r="Q18"/>
  <c r="P18"/>
  <c r="O18"/>
  <c r="M18"/>
  <c r="L18"/>
  <c r="K18"/>
  <c r="I18"/>
  <c r="H18"/>
  <c r="G18"/>
  <c r="E18"/>
  <c r="D18"/>
  <c r="C18"/>
  <c r="U17"/>
  <c r="T17"/>
  <c r="S17"/>
  <c r="Q17"/>
  <c r="P17"/>
  <c r="O17"/>
  <c r="M17"/>
  <c r="L17"/>
  <c r="K17"/>
  <c r="I17"/>
  <c r="H17"/>
  <c r="G17"/>
  <c r="E17"/>
  <c r="D17"/>
  <c r="C17"/>
  <c r="U16"/>
  <c r="T16"/>
  <c r="S16"/>
  <c r="Q16"/>
  <c r="P16"/>
  <c r="O16"/>
  <c r="M16"/>
  <c r="L16"/>
  <c r="K16"/>
  <c r="I16"/>
  <c r="H16"/>
  <c r="G16"/>
  <c r="E16"/>
  <c r="D16"/>
  <c r="C16"/>
  <c r="U15"/>
  <c r="T15"/>
  <c r="S15"/>
  <c r="Q15"/>
  <c r="P15"/>
  <c r="O15"/>
  <c r="M15"/>
  <c r="L15"/>
  <c r="K15"/>
  <c r="I15"/>
  <c r="H15"/>
  <c r="G15"/>
  <c r="E15"/>
  <c r="D15"/>
  <c r="C15"/>
  <c r="U14"/>
  <c r="T14"/>
  <c r="S14"/>
  <c r="Q14"/>
  <c r="P14"/>
  <c r="O14"/>
  <c r="M14"/>
  <c r="L14"/>
  <c r="K14"/>
  <c r="I14"/>
  <c r="H14"/>
  <c r="G14"/>
  <c r="E14"/>
  <c r="D14"/>
  <c r="C14"/>
  <c r="U13"/>
  <c r="T13"/>
  <c r="S13"/>
  <c r="Q13"/>
  <c r="P13"/>
  <c r="O13"/>
  <c r="M13"/>
  <c r="L13"/>
  <c r="K13"/>
  <c r="I13"/>
  <c r="H13"/>
  <c r="G13"/>
  <c r="E13"/>
  <c r="D13"/>
  <c r="C13"/>
  <c r="U12"/>
  <c r="T12"/>
  <c r="S12"/>
  <c r="Q12"/>
  <c r="P12"/>
  <c r="O12"/>
  <c r="M12"/>
  <c r="L12"/>
  <c r="K12"/>
  <c r="I12"/>
  <c r="H12"/>
  <c r="G12"/>
  <c r="E12"/>
  <c r="D12"/>
  <c r="C12"/>
  <c r="U11"/>
  <c r="T11"/>
  <c r="S11"/>
  <c r="Q11"/>
  <c r="P11"/>
  <c r="O11"/>
  <c r="M11"/>
  <c r="L11"/>
  <c r="K11"/>
  <c r="I11"/>
  <c r="H11"/>
  <c r="G11"/>
  <c r="E11"/>
  <c r="D11"/>
  <c r="C11"/>
  <c r="U10"/>
  <c r="T10"/>
  <c r="S10"/>
  <c r="Q10"/>
  <c r="P10"/>
  <c r="O10"/>
  <c r="M10"/>
  <c r="L10"/>
  <c r="K10"/>
  <c r="I10"/>
  <c r="H10"/>
  <c r="G10"/>
  <c r="E10"/>
  <c r="D10"/>
  <c r="C10"/>
  <c r="U9"/>
  <c r="T9"/>
  <c r="S9"/>
  <c r="Q9"/>
  <c r="P9"/>
  <c r="O9"/>
  <c r="M9"/>
  <c r="L9"/>
  <c r="K9"/>
  <c r="I9"/>
  <c r="H9"/>
  <c r="G9"/>
  <c r="E9"/>
  <c r="D9"/>
  <c r="C9"/>
  <c r="U8"/>
  <c r="T8"/>
  <c r="S8"/>
  <c r="Q8"/>
  <c r="P8"/>
  <c r="O8"/>
  <c r="M8"/>
  <c r="L8"/>
  <c r="K8"/>
  <c r="I8"/>
  <c r="H8"/>
  <c r="G8"/>
  <c r="E8"/>
  <c r="D8"/>
  <c r="C8"/>
  <c r="U56" i="23"/>
  <c r="U84" s="1"/>
  <c r="T56"/>
  <c r="T84" s="1"/>
  <c r="S56"/>
  <c r="S84" s="1"/>
  <c r="Q56"/>
  <c r="Q84" s="1"/>
  <c r="P56"/>
  <c r="P84" s="1"/>
  <c r="O56"/>
  <c r="O84" s="1"/>
  <c r="M56"/>
  <c r="M84" s="1"/>
  <c r="L56"/>
  <c r="L84" s="1"/>
  <c r="K56"/>
  <c r="K84" s="1"/>
  <c r="I56"/>
  <c r="I84" s="1"/>
  <c r="H56"/>
  <c r="H84" s="1"/>
  <c r="G56"/>
  <c r="G84" s="1"/>
  <c r="E56"/>
  <c r="E84" s="1"/>
  <c r="D56"/>
  <c r="D84" s="1"/>
  <c r="C56"/>
  <c r="C84" s="1"/>
  <c r="U55"/>
  <c r="U83" s="1"/>
  <c r="T55"/>
  <c r="T83" s="1"/>
  <c r="S55"/>
  <c r="S83" s="1"/>
  <c r="Q55"/>
  <c r="Q83" s="1"/>
  <c r="P55"/>
  <c r="P83" s="1"/>
  <c r="O55"/>
  <c r="O83" s="1"/>
  <c r="M55"/>
  <c r="M83" s="1"/>
  <c r="L55"/>
  <c r="L83" s="1"/>
  <c r="K55"/>
  <c r="K83" s="1"/>
  <c r="I55"/>
  <c r="I83" s="1"/>
  <c r="H55"/>
  <c r="H83" s="1"/>
  <c r="G55"/>
  <c r="G83" s="1"/>
  <c r="E55"/>
  <c r="E83" s="1"/>
  <c r="D55"/>
  <c r="D83" s="1"/>
  <c r="C55"/>
  <c r="C83" s="1"/>
  <c r="U54"/>
  <c r="U82" s="1"/>
  <c r="T54"/>
  <c r="T82" s="1"/>
  <c r="S54"/>
  <c r="S82" s="1"/>
  <c r="Q54"/>
  <c r="Q82" s="1"/>
  <c r="P54"/>
  <c r="P82" s="1"/>
  <c r="O54"/>
  <c r="O82" s="1"/>
  <c r="M54"/>
  <c r="M82" s="1"/>
  <c r="L54"/>
  <c r="L82" s="1"/>
  <c r="K54"/>
  <c r="K82" s="1"/>
  <c r="I54"/>
  <c r="I82" s="1"/>
  <c r="H54"/>
  <c r="H82" s="1"/>
  <c r="G54"/>
  <c r="G82" s="1"/>
  <c r="E54"/>
  <c r="E82" s="1"/>
  <c r="D54"/>
  <c r="D82" s="1"/>
  <c r="C54"/>
  <c r="C82" s="1"/>
  <c r="U53"/>
  <c r="U81" s="1"/>
  <c r="T53"/>
  <c r="T81" s="1"/>
  <c r="S53"/>
  <c r="S81" s="1"/>
  <c r="Q53"/>
  <c r="Q81" s="1"/>
  <c r="P53"/>
  <c r="P81" s="1"/>
  <c r="O53"/>
  <c r="O81" s="1"/>
  <c r="M53"/>
  <c r="M81" s="1"/>
  <c r="L53"/>
  <c r="L81" s="1"/>
  <c r="K53"/>
  <c r="K81" s="1"/>
  <c r="I53"/>
  <c r="I81" s="1"/>
  <c r="H53"/>
  <c r="H81" s="1"/>
  <c r="G53"/>
  <c r="G81" s="1"/>
  <c r="E53"/>
  <c r="E81" s="1"/>
  <c r="D53"/>
  <c r="D81" s="1"/>
  <c r="C53"/>
  <c r="C81" s="1"/>
  <c r="U52"/>
  <c r="U80" s="1"/>
  <c r="T52"/>
  <c r="T80" s="1"/>
  <c r="S52"/>
  <c r="S80" s="1"/>
  <c r="Q52"/>
  <c r="Q80" s="1"/>
  <c r="P52"/>
  <c r="P80" s="1"/>
  <c r="O52"/>
  <c r="O80" s="1"/>
  <c r="M52"/>
  <c r="M80" s="1"/>
  <c r="L52"/>
  <c r="L80" s="1"/>
  <c r="K52"/>
  <c r="K80" s="1"/>
  <c r="I52"/>
  <c r="I80" s="1"/>
  <c r="H52"/>
  <c r="H80" s="1"/>
  <c r="G52"/>
  <c r="G80" s="1"/>
  <c r="E52"/>
  <c r="E80" s="1"/>
  <c r="D52"/>
  <c r="D80" s="1"/>
  <c r="C52"/>
  <c r="C80" s="1"/>
  <c r="U51"/>
  <c r="U79" s="1"/>
  <c r="T51"/>
  <c r="T79" s="1"/>
  <c r="S51"/>
  <c r="S79" s="1"/>
  <c r="Q51"/>
  <c r="Q79" s="1"/>
  <c r="P51"/>
  <c r="P79" s="1"/>
  <c r="O51"/>
  <c r="O79" s="1"/>
  <c r="M51"/>
  <c r="M79" s="1"/>
  <c r="L51"/>
  <c r="L79" s="1"/>
  <c r="K51"/>
  <c r="K79" s="1"/>
  <c r="I51"/>
  <c r="I79" s="1"/>
  <c r="H51"/>
  <c r="H79" s="1"/>
  <c r="G51"/>
  <c r="G79" s="1"/>
  <c r="E51"/>
  <c r="E79" s="1"/>
  <c r="D51"/>
  <c r="D79" s="1"/>
  <c r="C51"/>
  <c r="C79" s="1"/>
  <c r="U50"/>
  <c r="U78" s="1"/>
  <c r="T50"/>
  <c r="T78" s="1"/>
  <c r="S50"/>
  <c r="S78" s="1"/>
  <c r="Q50"/>
  <c r="Q78" s="1"/>
  <c r="P50"/>
  <c r="P78" s="1"/>
  <c r="O50"/>
  <c r="O78" s="1"/>
  <c r="M50"/>
  <c r="M78" s="1"/>
  <c r="L50"/>
  <c r="L78" s="1"/>
  <c r="K50"/>
  <c r="K78" s="1"/>
  <c r="I50"/>
  <c r="I78" s="1"/>
  <c r="H50"/>
  <c r="H78" s="1"/>
  <c r="G50"/>
  <c r="G78" s="1"/>
  <c r="E50"/>
  <c r="E78" s="1"/>
  <c r="D50"/>
  <c r="D78" s="1"/>
  <c r="C50"/>
  <c r="C78" s="1"/>
  <c r="U49"/>
  <c r="U77" s="1"/>
  <c r="T49"/>
  <c r="T77" s="1"/>
  <c r="S49"/>
  <c r="S77" s="1"/>
  <c r="Q49"/>
  <c r="Q77" s="1"/>
  <c r="P49"/>
  <c r="P77" s="1"/>
  <c r="O49"/>
  <c r="O77" s="1"/>
  <c r="M49"/>
  <c r="M77" s="1"/>
  <c r="L49"/>
  <c r="L77" s="1"/>
  <c r="K49"/>
  <c r="K77" s="1"/>
  <c r="I49"/>
  <c r="I77" s="1"/>
  <c r="H49"/>
  <c r="H77" s="1"/>
  <c r="G49"/>
  <c r="G77" s="1"/>
  <c r="E49"/>
  <c r="E77" s="1"/>
  <c r="D49"/>
  <c r="D77" s="1"/>
  <c r="C49"/>
  <c r="C77" s="1"/>
  <c r="U48"/>
  <c r="U76" s="1"/>
  <c r="T48"/>
  <c r="T76" s="1"/>
  <c r="S48"/>
  <c r="S76" s="1"/>
  <c r="Q48"/>
  <c r="Q76" s="1"/>
  <c r="P48"/>
  <c r="P76" s="1"/>
  <c r="O48"/>
  <c r="O76" s="1"/>
  <c r="M48"/>
  <c r="M76" s="1"/>
  <c r="L48"/>
  <c r="L76" s="1"/>
  <c r="K48"/>
  <c r="K76" s="1"/>
  <c r="I48"/>
  <c r="I76" s="1"/>
  <c r="H48"/>
  <c r="H76" s="1"/>
  <c r="G48"/>
  <c r="G76" s="1"/>
  <c r="E48"/>
  <c r="E76" s="1"/>
  <c r="D48"/>
  <c r="D76" s="1"/>
  <c r="C48"/>
  <c r="C76" s="1"/>
  <c r="U47"/>
  <c r="U75" s="1"/>
  <c r="T47"/>
  <c r="T75" s="1"/>
  <c r="S47"/>
  <c r="S75" s="1"/>
  <c r="Q47"/>
  <c r="Q75" s="1"/>
  <c r="P47"/>
  <c r="P75" s="1"/>
  <c r="O47"/>
  <c r="O75" s="1"/>
  <c r="M47"/>
  <c r="M75" s="1"/>
  <c r="L47"/>
  <c r="L75" s="1"/>
  <c r="K47"/>
  <c r="K75" s="1"/>
  <c r="I47"/>
  <c r="I75" s="1"/>
  <c r="H47"/>
  <c r="H75" s="1"/>
  <c r="G47"/>
  <c r="G75" s="1"/>
  <c r="E47"/>
  <c r="E75" s="1"/>
  <c r="D47"/>
  <c r="D75" s="1"/>
  <c r="C47"/>
  <c r="C75" s="1"/>
  <c r="U46"/>
  <c r="U74" s="1"/>
  <c r="T46"/>
  <c r="T74" s="1"/>
  <c r="S46"/>
  <c r="S74" s="1"/>
  <c r="Q46"/>
  <c r="Q74" s="1"/>
  <c r="P46"/>
  <c r="P74" s="1"/>
  <c r="O46"/>
  <c r="O74" s="1"/>
  <c r="M46"/>
  <c r="M74" s="1"/>
  <c r="L46"/>
  <c r="L74" s="1"/>
  <c r="K46"/>
  <c r="K74" s="1"/>
  <c r="I46"/>
  <c r="I74" s="1"/>
  <c r="H46"/>
  <c r="H74" s="1"/>
  <c r="G46"/>
  <c r="G74" s="1"/>
  <c r="E46"/>
  <c r="E74" s="1"/>
  <c r="D46"/>
  <c r="D74" s="1"/>
  <c r="C46"/>
  <c r="C74" s="1"/>
  <c r="U45"/>
  <c r="U73" s="1"/>
  <c r="T45"/>
  <c r="T73" s="1"/>
  <c r="S45"/>
  <c r="S73" s="1"/>
  <c r="Q45"/>
  <c r="Q73" s="1"/>
  <c r="P45"/>
  <c r="P73" s="1"/>
  <c r="O45"/>
  <c r="O73" s="1"/>
  <c r="M45"/>
  <c r="M73" s="1"/>
  <c r="L45"/>
  <c r="L73" s="1"/>
  <c r="K45"/>
  <c r="K73" s="1"/>
  <c r="I45"/>
  <c r="I73" s="1"/>
  <c r="H45"/>
  <c r="H73" s="1"/>
  <c r="G45"/>
  <c r="G73" s="1"/>
  <c r="E45"/>
  <c r="E73" s="1"/>
  <c r="D45"/>
  <c r="D73" s="1"/>
  <c r="C45"/>
  <c r="C73" s="1"/>
  <c r="U44"/>
  <c r="U72" s="1"/>
  <c r="T44"/>
  <c r="T72" s="1"/>
  <c r="S44"/>
  <c r="S72" s="1"/>
  <c r="Q44"/>
  <c r="Q72" s="1"/>
  <c r="P44"/>
  <c r="P72" s="1"/>
  <c r="O44"/>
  <c r="O72" s="1"/>
  <c r="M44"/>
  <c r="M72" s="1"/>
  <c r="L44"/>
  <c r="L72" s="1"/>
  <c r="K44"/>
  <c r="K72" s="1"/>
  <c r="I44"/>
  <c r="I72" s="1"/>
  <c r="H44"/>
  <c r="H72" s="1"/>
  <c r="G44"/>
  <c r="G72" s="1"/>
  <c r="E44"/>
  <c r="E72" s="1"/>
  <c r="D44"/>
  <c r="D72" s="1"/>
  <c r="C44"/>
  <c r="C72" s="1"/>
  <c r="U43"/>
  <c r="U71" s="1"/>
  <c r="T43"/>
  <c r="T71" s="1"/>
  <c r="S43"/>
  <c r="S71" s="1"/>
  <c r="Q43"/>
  <c r="Q71" s="1"/>
  <c r="P43"/>
  <c r="P71" s="1"/>
  <c r="O43"/>
  <c r="O71" s="1"/>
  <c r="M43"/>
  <c r="M71" s="1"/>
  <c r="L43"/>
  <c r="L71" s="1"/>
  <c r="K43"/>
  <c r="K71" s="1"/>
  <c r="I43"/>
  <c r="I71" s="1"/>
  <c r="H43"/>
  <c r="H71" s="1"/>
  <c r="G43"/>
  <c r="G71" s="1"/>
  <c r="E43"/>
  <c r="E71" s="1"/>
  <c r="D43"/>
  <c r="D71" s="1"/>
  <c r="C43"/>
  <c r="C71" s="1"/>
  <c r="U42"/>
  <c r="U70" s="1"/>
  <c r="T42"/>
  <c r="T70" s="1"/>
  <c r="S42"/>
  <c r="S70" s="1"/>
  <c r="Q42"/>
  <c r="Q70" s="1"/>
  <c r="P42"/>
  <c r="P70" s="1"/>
  <c r="O42"/>
  <c r="O70" s="1"/>
  <c r="M42"/>
  <c r="M70" s="1"/>
  <c r="L42"/>
  <c r="L70" s="1"/>
  <c r="K42"/>
  <c r="K70" s="1"/>
  <c r="I42"/>
  <c r="I70" s="1"/>
  <c r="H42"/>
  <c r="H70" s="1"/>
  <c r="G42"/>
  <c r="G70" s="1"/>
  <c r="E42"/>
  <c r="E70" s="1"/>
  <c r="D42"/>
  <c r="D70" s="1"/>
  <c r="C42"/>
  <c r="C70" s="1"/>
  <c r="U41"/>
  <c r="U69" s="1"/>
  <c r="T41"/>
  <c r="T69" s="1"/>
  <c r="S41"/>
  <c r="S69" s="1"/>
  <c r="Q41"/>
  <c r="Q69" s="1"/>
  <c r="P41"/>
  <c r="P69" s="1"/>
  <c r="O41"/>
  <c r="O69" s="1"/>
  <c r="M41"/>
  <c r="M69" s="1"/>
  <c r="L41"/>
  <c r="L69" s="1"/>
  <c r="K41"/>
  <c r="K69" s="1"/>
  <c r="I41"/>
  <c r="I69" s="1"/>
  <c r="H41"/>
  <c r="H69" s="1"/>
  <c r="G41"/>
  <c r="G69" s="1"/>
  <c r="E41"/>
  <c r="E69" s="1"/>
  <c r="D41"/>
  <c r="D69" s="1"/>
  <c r="C41"/>
  <c r="C69" s="1"/>
  <c r="U40"/>
  <c r="U68" s="1"/>
  <c r="T40"/>
  <c r="T68" s="1"/>
  <c r="S40"/>
  <c r="S68" s="1"/>
  <c r="Q40"/>
  <c r="Q68" s="1"/>
  <c r="P40"/>
  <c r="P68" s="1"/>
  <c r="O40"/>
  <c r="O68" s="1"/>
  <c r="M40"/>
  <c r="M68" s="1"/>
  <c r="L40"/>
  <c r="L68" s="1"/>
  <c r="K40"/>
  <c r="K68" s="1"/>
  <c r="I40"/>
  <c r="I68" s="1"/>
  <c r="H40"/>
  <c r="H68" s="1"/>
  <c r="G40"/>
  <c r="G68" s="1"/>
  <c r="E40"/>
  <c r="E68" s="1"/>
  <c r="D40"/>
  <c r="D68" s="1"/>
  <c r="C40"/>
  <c r="C68" s="1"/>
  <c r="U39"/>
  <c r="U67" s="1"/>
  <c r="T39"/>
  <c r="T67" s="1"/>
  <c r="S39"/>
  <c r="S67" s="1"/>
  <c r="Q39"/>
  <c r="Q67" s="1"/>
  <c r="P39"/>
  <c r="P67" s="1"/>
  <c r="O39"/>
  <c r="O67" s="1"/>
  <c r="M39"/>
  <c r="M67" s="1"/>
  <c r="L39"/>
  <c r="L67" s="1"/>
  <c r="K39"/>
  <c r="K67" s="1"/>
  <c r="I39"/>
  <c r="I67" s="1"/>
  <c r="H39"/>
  <c r="H67" s="1"/>
  <c r="G39"/>
  <c r="G67" s="1"/>
  <c r="E39"/>
  <c r="E67" s="1"/>
  <c r="D39"/>
  <c r="D67" s="1"/>
  <c r="C39"/>
  <c r="C67" s="1"/>
  <c r="U38"/>
  <c r="U66" s="1"/>
  <c r="T38"/>
  <c r="T66" s="1"/>
  <c r="S38"/>
  <c r="S66" s="1"/>
  <c r="Q38"/>
  <c r="Q66" s="1"/>
  <c r="P38"/>
  <c r="P66" s="1"/>
  <c r="O38"/>
  <c r="O66" s="1"/>
  <c r="M38"/>
  <c r="M66" s="1"/>
  <c r="L38"/>
  <c r="L66" s="1"/>
  <c r="K38"/>
  <c r="K66" s="1"/>
  <c r="I38"/>
  <c r="I66" s="1"/>
  <c r="H38"/>
  <c r="H66" s="1"/>
  <c r="G38"/>
  <c r="G66" s="1"/>
  <c r="E38"/>
  <c r="E66" s="1"/>
  <c r="D38"/>
  <c r="D66" s="1"/>
  <c r="C38"/>
  <c r="C66" s="1"/>
  <c r="U37"/>
  <c r="U65" s="1"/>
  <c r="T37"/>
  <c r="T65" s="1"/>
  <c r="S37"/>
  <c r="S65" s="1"/>
  <c r="Q37"/>
  <c r="Q65" s="1"/>
  <c r="P37"/>
  <c r="P65" s="1"/>
  <c r="O37"/>
  <c r="O65" s="1"/>
  <c r="M37"/>
  <c r="M65" s="1"/>
  <c r="L37"/>
  <c r="L65" s="1"/>
  <c r="K37"/>
  <c r="K65" s="1"/>
  <c r="I37"/>
  <c r="I65" s="1"/>
  <c r="H37"/>
  <c r="H65" s="1"/>
  <c r="G37"/>
  <c r="G65" s="1"/>
  <c r="E37"/>
  <c r="E65" s="1"/>
  <c r="D37"/>
  <c r="D65" s="1"/>
  <c r="C37"/>
  <c r="C65" s="1"/>
  <c r="U27"/>
  <c r="T27"/>
  <c r="S27"/>
  <c r="Q27"/>
  <c r="P27"/>
  <c r="O27"/>
  <c r="M27"/>
  <c r="L27"/>
  <c r="K27"/>
  <c r="I27"/>
  <c r="H27"/>
  <c r="G27"/>
  <c r="E27"/>
  <c r="D27"/>
  <c r="C27"/>
  <c r="U26"/>
  <c r="T26"/>
  <c r="S26"/>
  <c r="Q26"/>
  <c r="P26"/>
  <c r="O26"/>
  <c r="M26"/>
  <c r="L26"/>
  <c r="K26"/>
  <c r="I26"/>
  <c r="H26"/>
  <c r="G26"/>
  <c r="E26"/>
  <c r="D26"/>
  <c r="C26"/>
  <c r="U25"/>
  <c r="T25"/>
  <c r="S25"/>
  <c r="Q25"/>
  <c r="P25"/>
  <c r="O25"/>
  <c r="M25"/>
  <c r="L25"/>
  <c r="K25"/>
  <c r="I25"/>
  <c r="H25"/>
  <c r="G25"/>
  <c r="E25"/>
  <c r="D25"/>
  <c r="C25"/>
  <c r="U24"/>
  <c r="T24"/>
  <c r="S24"/>
  <c r="Q24"/>
  <c r="P24"/>
  <c r="O24"/>
  <c r="M24"/>
  <c r="L24"/>
  <c r="K24"/>
  <c r="I24"/>
  <c r="H24"/>
  <c r="G24"/>
  <c r="E24"/>
  <c r="D24"/>
  <c r="C24"/>
  <c r="U23"/>
  <c r="T23"/>
  <c r="S23"/>
  <c r="Q23"/>
  <c r="P23"/>
  <c r="O23"/>
  <c r="M23"/>
  <c r="L23"/>
  <c r="K23"/>
  <c r="I23"/>
  <c r="H23"/>
  <c r="G23"/>
  <c r="E23"/>
  <c r="D23"/>
  <c r="C23"/>
  <c r="U22"/>
  <c r="T22"/>
  <c r="S22"/>
  <c r="Q22"/>
  <c r="P22"/>
  <c r="O22"/>
  <c r="M22"/>
  <c r="L22"/>
  <c r="K22"/>
  <c r="I22"/>
  <c r="H22"/>
  <c r="G22"/>
  <c r="E22"/>
  <c r="D22"/>
  <c r="C22"/>
  <c r="U21"/>
  <c r="T21"/>
  <c r="S21"/>
  <c r="Q21"/>
  <c r="P21"/>
  <c r="O21"/>
  <c r="M21"/>
  <c r="L21"/>
  <c r="K21"/>
  <c r="I21"/>
  <c r="H21"/>
  <c r="G21"/>
  <c r="E21"/>
  <c r="D21"/>
  <c r="C21"/>
  <c r="U20"/>
  <c r="T20"/>
  <c r="S20"/>
  <c r="Q20"/>
  <c r="P20"/>
  <c r="O20"/>
  <c r="M20"/>
  <c r="L20"/>
  <c r="K20"/>
  <c r="I20"/>
  <c r="H20"/>
  <c r="G20"/>
  <c r="E20"/>
  <c r="D20"/>
  <c r="C20"/>
  <c r="U19"/>
  <c r="T19"/>
  <c r="S19"/>
  <c r="Q19"/>
  <c r="P19"/>
  <c r="O19"/>
  <c r="M19"/>
  <c r="L19"/>
  <c r="K19"/>
  <c r="I19"/>
  <c r="H19"/>
  <c r="G19"/>
  <c r="E19"/>
  <c r="D19"/>
  <c r="C19"/>
  <c r="U18"/>
  <c r="T18"/>
  <c r="S18"/>
  <c r="Q18"/>
  <c r="P18"/>
  <c r="O18"/>
  <c r="M18"/>
  <c r="L18"/>
  <c r="K18"/>
  <c r="I18"/>
  <c r="H18"/>
  <c r="G18"/>
  <c r="E18"/>
  <c r="D18"/>
  <c r="C18"/>
  <c r="U17"/>
  <c r="T17"/>
  <c r="S17"/>
  <c r="Q17"/>
  <c r="P17"/>
  <c r="O17"/>
  <c r="M17"/>
  <c r="L17"/>
  <c r="K17"/>
  <c r="I17"/>
  <c r="H17"/>
  <c r="G17"/>
  <c r="E17"/>
  <c r="D17"/>
  <c r="C17"/>
  <c r="U16"/>
  <c r="T16"/>
  <c r="S16"/>
  <c r="Q16"/>
  <c r="P16"/>
  <c r="O16"/>
  <c r="M16"/>
  <c r="L16"/>
  <c r="K16"/>
  <c r="I16"/>
  <c r="H16"/>
  <c r="G16"/>
  <c r="E16"/>
  <c r="D16"/>
  <c r="C16"/>
  <c r="U15"/>
  <c r="T15"/>
  <c r="S15"/>
  <c r="Q15"/>
  <c r="P15"/>
  <c r="O15"/>
  <c r="M15"/>
  <c r="L15"/>
  <c r="K15"/>
  <c r="I15"/>
  <c r="H15"/>
  <c r="G15"/>
  <c r="E15"/>
  <c r="D15"/>
  <c r="C15"/>
  <c r="U14"/>
  <c r="T14"/>
  <c r="S14"/>
  <c r="Q14"/>
  <c r="P14"/>
  <c r="O14"/>
  <c r="M14"/>
  <c r="L14"/>
  <c r="K14"/>
  <c r="I14"/>
  <c r="H14"/>
  <c r="G14"/>
  <c r="E14"/>
  <c r="D14"/>
  <c r="C14"/>
  <c r="U13"/>
  <c r="T13"/>
  <c r="S13"/>
  <c r="Q13"/>
  <c r="P13"/>
  <c r="O13"/>
  <c r="M13"/>
  <c r="L13"/>
  <c r="K13"/>
  <c r="I13"/>
  <c r="H13"/>
  <c r="G13"/>
  <c r="E13"/>
  <c r="D13"/>
  <c r="C13"/>
  <c r="U12"/>
  <c r="T12"/>
  <c r="S12"/>
  <c r="Q12"/>
  <c r="P12"/>
  <c r="O12"/>
  <c r="M12"/>
  <c r="L12"/>
  <c r="K12"/>
  <c r="I12"/>
  <c r="H12"/>
  <c r="G12"/>
  <c r="E12"/>
  <c r="D12"/>
  <c r="C12"/>
  <c r="U11"/>
  <c r="T11"/>
  <c r="S11"/>
  <c r="Q11"/>
  <c r="P11"/>
  <c r="O11"/>
  <c r="M11"/>
  <c r="L11"/>
  <c r="K11"/>
  <c r="I11"/>
  <c r="H11"/>
  <c r="G11"/>
  <c r="E11"/>
  <c r="D11"/>
  <c r="C11"/>
  <c r="U10"/>
  <c r="T10"/>
  <c r="S10"/>
  <c r="Q10"/>
  <c r="P10"/>
  <c r="O10"/>
  <c r="M10"/>
  <c r="L10"/>
  <c r="K10"/>
  <c r="I10"/>
  <c r="H10"/>
  <c r="G10"/>
  <c r="E10"/>
  <c r="D10"/>
  <c r="C10"/>
  <c r="U9"/>
  <c r="T9"/>
  <c r="S9"/>
  <c r="Q9"/>
  <c r="P9"/>
  <c r="O9"/>
  <c r="M9"/>
  <c r="L9"/>
  <c r="K9"/>
  <c r="I9"/>
  <c r="H9"/>
  <c r="G9"/>
  <c r="E9"/>
  <c r="D9"/>
  <c r="C9"/>
  <c r="U8"/>
  <c r="T8"/>
  <c r="S8"/>
  <c r="Q8"/>
  <c r="P8"/>
  <c r="O8"/>
  <c r="M8"/>
  <c r="L8"/>
  <c r="K8"/>
  <c r="I8"/>
  <c r="H8"/>
  <c r="G8"/>
  <c r="E8"/>
  <c r="D8"/>
  <c r="C8"/>
  <c r="N63" i="20"/>
  <c r="M63"/>
  <c r="L63"/>
  <c r="K63"/>
  <c r="J63"/>
  <c r="I63"/>
  <c r="H63"/>
  <c r="G63"/>
  <c r="F63"/>
  <c r="E63"/>
  <c r="D63"/>
  <c r="N62"/>
  <c r="M62"/>
  <c r="L62"/>
  <c r="K62"/>
  <c r="J62"/>
  <c r="I62"/>
  <c r="H62"/>
  <c r="G62"/>
  <c r="F62"/>
  <c r="E62"/>
  <c r="D62"/>
  <c r="N61"/>
  <c r="M61"/>
  <c r="L61"/>
  <c r="K61"/>
  <c r="J61"/>
  <c r="I61"/>
  <c r="H61"/>
  <c r="G61"/>
  <c r="F61"/>
  <c r="E61"/>
  <c r="D61"/>
  <c r="N60"/>
  <c r="M60"/>
  <c r="L60"/>
  <c r="K60"/>
  <c r="J60"/>
  <c r="I60"/>
  <c r="H60"/>
  <c r="G60"/>
  <c r="F60"/>
  <c r="E60"/>
  <c r="D60"/>
  <c r="N59"/>
  <c r="M59"/>
  <c r="L59"/>
  <c r="K59"/>
  <c r="J59"/>
  <c r="I59"/>
  <c r="H59"/>
  <c r="G59"/>
  <c r="F59"/>
  <c r="E59"/>
  <c r="D59"/>
  <c r="N58"/>
  <c r="M58"/>
  <c r="L58"/>
  <c r="K58"/>
  <c r="J58"/>
  <c r="I58"/>
  <c r="H58"/>
  <c r="G58"/>
  <c r="F58"/>
  <c r="E58"/>
  <c r="D58"/>
  <c r="N57"/>
  <c r="M57"/>
  <c r="L57"/>
  <c r="K57"/>
  <c r="J57"/>
  <c r="I57"/>
  <c r="H57"/>
  <c r="G57"/>
  <c r="F57"/>
  <c r="E57"/>
  <c r="D57"/>
  <c r="N56"/>
  <c r="M56"/>
  <c r="L56"/>
  <c r="K56"/>
  <c r="J56"/>
  <c r="I56"/>
  <c r="H56"/>
  <c r="G56"/>
  <c r="F56"/>
  <c r="E56"/>
  <c r="D56"/>
  <c r="N55"/>
  <c r="M55"/>
  <c r="L55"/>
  <c r="K55"/>
  <c r="J55"/>
  <c r="I55"/>
  <c r="H55"/>
  <c r="G55"/>
  <c r="F55"/>
  <c r="E55"/>
  <c r="D55"/>
  <c r="N54"/>
  <c r="M54"/>
  <c r="L54"/>
  <c r="K54"/>
  <c r="J54"/>
  <c r="I54"/>
  <c r="H54"/>
  <c r="G54"/>
  <c r="F54"/>
  <c r="E54"/>
  <c r="D54"/>
  <c r="N53"/>
  <c r="M53"/>
  <c r="L53"/>
  <c r="K53"/>
  <c r="J53"/>
  <c r="I53"/>
  <c r="H53"/>
  <c r="G53"/>
  <c r="F53"/>
  <c r="E53"/>
  <c r="D53"/>
  <c r="N52"/>
  <c r="M52"/>
  <c r="L52"/>
  <c r="K52"/>
  <c r="J52"/>
  <c r="I52"/>
  <c r="H52"/>
  <c r="G52"/>
  <c r="F52"/>
  <c r="E52"/>
  <c r="D52"/>
  <c r="N51"/>
  <c r="M51"/>
  <c r="L51"/>
  <c r="K51"/>
  <c r="J51"/>
  <c r="I51"/>
  <c r="H51"/>
  <c r="G51"/>
  <c r="F51"/>
  <c r="E51"/>
  <c r="D51"/>
  <c r="N50"/>
  <c r="M50"/>
  <c r="L50"/>
  <c r="K50"/>
  <c r="J50"/>
  <c r="I50"/>
  <c r="H50"/>
  <c r="G50"/>
  <c r="F50"/>
  <c r="E50"/>
  <c r="D50"/>
  <c r="N49"/>
  <c r="M49"/>
  <c r="L49"/>
  <c r="K49"/>
  <c r="J49"/>
  <c r="I49"/>
  <c r="H49"/>
  <c r="G49"/>
  <c r="F49"/>
  <c r="E49"/>
  <c r="D49"/>
  <c r="N48"/>
  <c r="M48"/>
  <c r="L48"/>
  <c r="K48"/>
  <c r="J48"/>
  <c r="I48"/>
  <c r="H48"/>
  <c r="G48"/>
  <c r="F48"/>
  <c r="E48"/>
  <c r="D48"/>
  <c r="N47"/>
  <c r="M47"/>
  <c r="L47"/>
  <c r="K47"/>
  <c r="J47"/>
  <c r="I47"/>
  <c r="H47"/>
  <c r="G47"/>
  <c r="F47"/>
  <c r="E47"/>
  <c r="D47"/>
  <c r="N46"/>
  <c r="M46"/>
  <c r="L46"/>
  <c r="K46"/>
  <c r="J46"/>
  <c r="I46"/>
  <c r="H46"/>
  <c r="G46"/>
  <c r="F46"/>
  <c r="E46"/>
  <c r="D46"/>
  <c r="N45"/>
  <c r="M45"/>
  <c r="L45"/>
  <c r="K45"/>
  <c r="J45"/>
  <c r="I45"/>
  <c r="H45"/>
  <c r="G45"/>
  <c r="F45"/>
  <c r="E45"/>
  <c r="D45"/>
  <c r="N44"/>
  <c r="M44"/>
  <c r="L44"/>
  <c r="K44"/>
  <c r="J44"/>
  <c r="I44"/>
  <c r="H44"/>
  <c r="G44"/>
  <c r="F44"/>
  <c r="E44"/>
  <c r="D44"/>
  <c r="N43"/>
  <c r="M43"/>
  <c r="L43"/>
  <c r="K43"/>
  <c r="J43"/>
  <c r="I43"/>
  <c r="H43"/>
  <c r="G43"/>
  <c r="F43"/>
  <c r="E43"/>
  <c r="D43"/>
  <c r="N42"/>
  <c r="M42"/>
  <c r="L42"/>
  <c r="K42"/>
  <c r="J42"/>
  <c r="I42"/>
  <c r="H42"/>
  <c r="G42"/>
  <c r="F42"/>
  <c r="E42"/>
  <c r="D42"/>
  <c r="N41"/>
  <c r="M41"/>
  <c r="L41"/>
  <c r="K41"/>
  <c r="J41"/>
  <c r="I41"/>
  <c r="H41"/>
  <c r="G41"/>
  <c r="F41"/>
  <c r="E41"/>
  <c r="D41"/>
  <c r="BG36"/>
  <c r="BE36"/>
  <c r="AP36"/>
  <c r="AN36"/>
  <c r="Z36"/>
  <c r="Y36"/>
  <c r="X36"/>
  <c r="W36"/>
  <c r="V36"/>
  <c r="U36"/>
  <c r="T36"/>
  <c r="S36"/>
  <c r="R36"/>
  <c r="Q36"/>
  <c r="P36"/>
  <c r="N36"/>
  <c r="M36"/>
  <c r="L36"/>
  <c r="K36"/>
  <c r="J36"/>
  <c r="I36"/>
  <c r="H36"/>
  <c r="G36"/>
  <c r="F36"/>
  <c r="E36"/>
  <c r="D36"/>
  <c r="O36" s="1"/>
  <c r="C36"/>
  <c r="B36"/>
  <c r="BE35"/>
  <c r="BG35" s="1"/>
  <c r="AN35"/>
  <c r="AP35" s="1"/>
  <c r="Z35"/>
  <c r="Y35"/>
  <c r="X35"/>
  <c r="W35"/>
  <c r="V35"/>
  <c r="U35"/>
  <c r="T35"/>
  <c r="S35"/>
  <c r="R35"/>
  <c r="Q35"/>
  <c r="P35"/>
  <c r="N35"/>
  <c r="M35"/>
  <c r="L35"/>
  <c r="K35"/>
  <c r="J35"/>
  <c r="I35"/>
  <c r="H35"/>
  <c r="G35"/>
  <c r="F35"/>
  <c r="E35"/>
  <c r="D35"/>
  <c r="O35" s="1"/>
  <c r="C35"/>
  <c r="B35"/>
  <c r="BG34"/>
  <c r="BE34"/>
  <c r="AP34"/>
  <c r="AN34"/>
  <c r="Z34"/>
  <c r="Y34"/>
  <c r="X34"/>
  <c r="W34"/>
  <c r="V34"/>
  <c r="U34"/>
  <c r="T34"/>
  <c r="S34"/>
  <c r="R34"/>
  <c r="Q34"/>
  <c r="P34"/>
  <c r="N34"/>
  <c r="M34"/>
  <c r="L34"/>
  <c r="K34"/>
  <c r="J34"/>
  <c r="I34"/>
  <c r="H34"/>
  <c r="G34"/>
  <c r="F34"/>
  <c r="E34"/>
  <c r="D34"/>
  <c r="O34" s="1"/>
  <c r="C34"/>
  <c r="B34"/>
  <c r="BE33"/>
  <c r="BG33" s="1"/>
  <c r="AN33"/>
  <c r="AP33" s="1"/>
  <c r="Z33"/>
  <c r="Y33"/>
  <c r="X33"/>
  <c r="W33"/>
  <c r="V33"/>
  <c r="U33"/>
  <c r="T33"/>
  <c r="S33"/>
  <c r="R33"/>
  <c r="Q33"/>
  <c r="P33"/>
  <c r="N33"/>
  <c r="M33"/>
  <c r="L33"/>
  <c r="K33"/>
  <c r="J33"/>
  <c r="I33"/>
  <c r="H33"/>
  <c r="G33"/>
  <c r="F33"/>
  <c r="E33"/>
  <c r="D33"/>
  <c r="O33" s="1"/>
  <c r="C33"/>
  <c r="B33"/>
  <c r="BG32"/>
  <c r="BE32"/>
  <c r="AP32"/>
  <c r="AN32"/>
  <c r="Z32"/>
  <c r="Y32"/>
  <c r="X32"/>
  <c r="W32"/>
  <c r="V32"/>
  <c r="U32"/>
  <c r="T32"/>
  <c r="S32"/>
  <c r="R32"/>
  <c r="Q32"/>
  <c r="P32"/>
  <c r="N32"/>
  <c r="M32"/>
  <c r="L32"/>
  <c r="K32"/>
  <c r="J32"/>
  <c r="I32"/>
  <c r="H32"/>
  <c r="G32"/>
  <c r="F32"/>
  <c r="E32"/>
  <c r="D32"/>
  <c r="O32" s="1"/>
  <c r="C32"/>
  <c r="B32"/>
  <c r="BG31"/>
  <c r="BE31"/>
  <c r="AP31"/>
  <c r="AN31"/>
  <c r="Z31"/>
  <c r="Y31"/>
  <c r="X31"/>
  <c r="W31"/>
  <c r="V31"/>
  <c r="U31"/>
  <c r="T31"/>
  <c r="S31"/>
  <c r="R31"/>
  <c r="Q31"/>
  <c r="P31"/>
  <c r="N31"/>
  <c r="M31"/>
  <c r="L31"/>
  <c r="K31"/>
  <c r="J31"/>
  <c r="I31"/>
  <c r="H31"/>
  <c r="G31"/>
  <c r="F31"/>
  <c r="E31"/>
  <c r="D31"/>
  <c r="O31" s="1"/>
  <c r="C31"/>
  <c r="B31"/>
  <c r="BG30"/>
  <c r="BE30"/>
  <c r="AP30"/>
  <c r="AN30"/>
  <c r="Z30"/>
  <c r="Y30"/>
  <c r="X30"/>
  <c r="W30"/>
  <c r="V30"/>
  <c r="U30"/>
  <c r="T30"/>
  <c r="S30"/>
  <c r="R30"/>
  <c r="Q30"/>
  <c r="P30"/>
  <c r="N30"/>
  <c r="M30"/>
  <c r="L30"/>
  <c r="K30"/>
  <c r="J30"/>
  <c r="I30"/>
  <c r="H30"/>
  <c r="G30"/>
  <c r="F30"/>
  <c r="E30"/>
  <c r="D30"/>
  <c r="O30" s="1"/>
  <c r="C30"/>
  <c r="B30"/>
  <c r="BE29"/>
  <c r="BG29" s="1"/>
  <c r="AN29"/>
  <c r="AP29" s="1"/>
  <c r="Z29"/>
  <c r="Y29"/>
  <c r="X29"/>
  <c r="W29"/>
  <c r="V29"/>
  <c r="U29"/>
  <c r="T29"/>
  <c r="S29"/>
  <c r="R29"/>
  <c r="Q29"/>
  <c r="P29"/>
  <c r="N29"/>
  <c r="M29"/>
  <c r="L29"/>
  <c r="K29"/>
  <c r="J29"/>
  <c r="I29"/>
  <c r="H29"/>
  <c r="G29"/>
  <c r="F29"/>
  <c r="E29"/>
  <c r="D29"/>
  <c r="O29" s="1"/>
  <c r="C29"/>
  <c r="B29"/>
  <c r="BG28"/>
  <c r="BE28"/>
  <c r="AP28"/>
  <c r="AN28"/>
  <c r="Z28"/>
  <c r="Y28"/>
  <c r="X28"/>
  <c r="W28"/>
  <c r="V28"/>
  <c r="U28"/>
  <c r="T28"/>
  <c r="S28"/>
  <c r="R28"/>
  <c r="Q28"/>
  <c r="P28"/>
  <c r="N28"/>
  <c r="M28"/>
  <c r="L28"/>
  <c r="K28"/>
  <c r="J28"/>
  <c r="I28"/>
  <c r="H28"/>
  <c r="G28"/>
  <c r="F28"/>
  <c r="E28"/>
  <c r="D28"/>
  <c r="O28" s="1"/>
  <c r="C28"/>
  <c r="B28"/>
  <c r="BG27"/>
  <c r="BE27"/>
  <c r="AP27"/>
  <c r="AN27"/>
  <c r="Z27"/>
  <c r="Y27"/>
  <c r="X27"/>
  <c r="W27"/>
  <c r="V27"/>
  <c r="U27"/>
  <c r="T27"/>
  <c r="S27"/>
  <c r="R27"/>
  <c r="Q27"/>
  <c r="P27"/>
  <c r="N27"/>
  <c r="M27"/>
  <c r="L27"/>
  <c r="K27"/>
  <c r="J27"/>
  <c r="I27"/>
  <c r="H27"/>
  <c r="G27"/>
  <c r="F27"/>
  <c r="E27"/>
  <c r="D27"/>
  <c r="O27" s="1"/>
  <c r="C27"/>
  <c r="B27"/>
  <c r="BG26"/>
  <c r="BE26"/>
  <c r="AP26"/>
  <c r="AN26"/>
  <c r="Z26"/>
  <c r="Y26"/>
  <c r="X26"/>
  <c r="W26"/>
  <c r="V26"/>
  <c r="U26"/>
  <c r="T26"/>
  <c r="S26"/>
  <c r="R26"/>
  <c r="Q26"/>
  <c r="P26"/>
  <c r="N26"/>
  <c r="M26"/>
  <c r="L26"/>
  <c r="K26"/>
  <c r="J26"/>
  <c r="I26"/>
  <c r="H26"/>
  <c r="G26"/>
  <c r="F26"/>
  <c r="E26"/>
  <c r="D26"/>
  <c r="O26" s="1"/>
  <c r="C26"/>
  <c r="B26"/>
  <c r="BE25"/>
  <c r="BG25" s="1"/>
  <c r="AN25"/>
  <c r="AP25" s="1"/>
  <c r="Z25"/>
  <c r="Y25"/>
  <c r="X25"/>
  <c r="W25"/>
  <c r="V25"/>
  <c r="U25"/>
  <c r="T25"/>
  <c r="S25"/>
  <c r="R25"/>
  <c r="Q25"/>
  <c r="P25"/>
  <c r="N25"/>
  <c r="M25"/>
  <c r="L25"/>
  <c r="K25"/>
  <c r="J25"/>
  <c r="I25"/>
  <c r="H25"/>
  <c r="G25"/>
  <c r="F25"/>
  <c r="E25"/>
  <c r="D25"/>
  <c r="O25" s="1"/>
  <c r="C25"/>
  <c r="B25"/>
  <c r="BG24"/>
  <c r="BE24"/>
  <c r="AP24"/>
  <c r="AN24"/>
  <c r="Z24"/>
  <c r="Y24"/>
  <c r="X24"/>
  <c r="W24"/>
  <c r="V24"/>
  <c r="U24"/>
  <c r="T24"/>
  <c r="S24"/>
  <c r="R24"/>
  <c r="Q24"/>
  <c r="P24"/>
  <c r="N24"/>
  <c r="M24"/>
  <c r="L24"/>
  <c r="K24"/>
  <c r="J24"/>
  <c r="I24"/>
  <c r="H24"/>
  <c r="G24"/>
  <c r="F24"/>
  <c r="E24"/>
  <c r="D24"/>
  <c r="O24" s="1"/>
  <c r="C24"/>
  <c r="B24"/>
  <c r="BE23"/>
  <c r="BG23" s="1"/>
  <c r="AP23"/>
  <c r="AN23"/>
  <c r="Z23"/>
  <c r="Y23"/>
  <c r="X23"/>
  <c r="W23"/>
  <c r="V23"/>
  <c r="U23"/>
  <c r="T23"/>
  <c r="S23"/>
  <c r="R23"/>
  <c r="Q23"/>
  <c r="P23"/>
  <c r="N23"/>
  <c r="M23"/>
  <c r="L23"/>
  <c r="K23"/>
  <c r="J23"/>
  <c r="I23"/>
  <c r="H23"/>
  <c r="G23"/>
  <c r="F23"/>
  <c r="E23"/>
  <c r="D23"/>
  <c r="O23" s="1"/>
  <c r="C23"/>
  <c r="B23"/>
  <c r="BE22"/>
  <c r="BG22" s="1"/>
  <c r="AP22"/>
  <c r="AN22"/>
  <c r="Z22"/>
  <c r="Y22"/>
  <c r="X22"/>
  <c r="W22"/>
  <c r="V22"/>
  <c r="U22"/>
  <c r="T22"/>
  <c r="S22"/>
  <c r="R22"/>
  <c r="Q22"/>
  <c r="P22"/>
  <c r="N22"/>
  <c r="M22"/>
  <c r="L22"/>
  <c r="K22"/>
  <c r="J22"/>
  <c r="I22"/>
  <c r="H22"/>
  <c r="G22"/>
  <c r="F22"/>
  <c r="E22"/>
  <c r="D22"/>
  <c r="O22" s="1"/>
  <c r="C22"/>
  <c r="B22"/>
  <c r="BE21"/>
  <c r="BG21" s="1"/>
  <c r="AP21"/>
  <c r="AN21"/>
  <c r="Z21"/>
  <c r="Y21"/>
  <c r="X21"/>
  <c r="W21"/>
  <c r="V21"/>
  <c r="U21"/>
  <c r="T21"/>
  <c r="S21"/>
  <c r="R21"/>
  <c r="Q21"/>
  <c r="P21"/>
  <c r="N21"/>
  <c r="M21"/>
  <c r="L21"/>
  <c r="K21"/>
  <c r="J21"/>
  <c r="I21"/>
  <c r="H21"/>
  <c r="G21"/>
  <c r="F21"/>
  <c r="E21"/>
  <c r="D21"/>
  <c r="O21" s="1"/>
  <c r="C21"/>
  <c r="B21"/>
  <c r="BE20"/>
  <c r="BG20" s="1"/>
  <c r="AN20"/>
  <c r="AP20" s="1"/>
  <c r="Z20"/>
  <c r="Y20"/>
  <c r="X20"/>
  <c r="W20"/>
  <c r="V20"/>
  <c r="U20"/>
  <c r="T20"/>
  <c r="S20"/>
  <c r="R20"/>
  <c r="Q20"/>
  <c r="P20"/>
  <c r="N20"/>
  <c r="M20"/>
  <c r="L20"/>
  <c r="K20"/>
  <c r="J20"/>
  <c r="I20"/>
  <c r="H20"/>
  <c r="G20"/>
  <c r="F20"/>
  <c r="E20"/>
  <c r="D20"/>
  <c r="O20" s="1"/>
  <c r="C20"/>
  <c r="B20"/>
  <c r="BE19"/>
  <c r="BG19" s="1"/>
  <c r="AN19"/>
  <c r="AP19" s="1"/>
  <c r="Z19"/>
  <c r="Y19"/>
  <c r="X19"/>
  <c r="W19"/>
  <c r="V19"/>
  <c r="U19"/>
  <c r="T19"/>
  <c r="S19"/>
  <c r="R19"/>
  <c r="Q19"/>
  <c r="P19"/>
  <c r="N19"/>
  <c r="M19"/>
  <c r="L19"/>
  <c r="K19"/>
  <c r="J19"/>
  <c r="I19"/>
  <c r="H19"/>
  <c r="G19"/>
  <c r="F19"/>
  <c r="E19"/>
  <c r="D19"/>
  <c r="O19" s="1"/>
  <c r="C19"/>
  <c r="B19"/>
  <c r="BG18"/>
  <c r="BE18"/>
  <c r="AP18"/>
  <c r="AN18"/>
  <c r="Z18"/>
  <c r="Y18"/>
  <c r="X18"/>
  <c r="W18"/>
  <c r="V18"/>
  <c r="U18"/>
  <c r="T18"/>
  <c r="S18"/>
  <c r="R18"/>
  <c r="Q18"/>
  <c r="P18"/>
  <c r="N18"/>
  <c r="M18"/>
  <c r="L18"/>
  <c r="K18"/>
  <c r="J18"/>
  <c r="I18"/>
  <c r="H18"/>
  <c r="G18"/>
  <c r="F18"/>
  <c r="E18"/>
  <c r="D18"/>
  <c r="O18" s="1"/>
  <c r="C18"/>
  <c r="B18"/>
  <c r="BE17"/>
  <c r="BG17" s="1"/>
  <c r="AP17"/>
  <c r="AN17"/>
  <c r="Z17"/>
  <c r="Y17"/>
  <c r="X17"/>
  <c r="W17"/>
  <c r="V17"/>
  <c r="U17"/>
  <c r="T17"/>
  <c r="S17"/>
  <c r="R17"/>
  <c r="Q17"/>
  <c r="P17"/>
  <c r="N17"/>
  <c r="M17"/>
  <c r="L17"/>
  <c r="K17"/>
  <c r="J17"/>
  <c r="I17"/>
  <c r="H17"/>
  <c r="G17"/>
  <c r="F17"/>
  <c r="E17"/>
  <c r="D17"/>
  <c r="O17" s="1"/>
  <c r="C17"/>
  <c r="B17"/>
  <c r="BE16"/>
  <c r="BG16" s="1"/>
  <c r="AN16"/>
  <c r="AP16" s="1"/>
  <c r="Z16"/>
  <c r="Y16"/>
  <c r="X16"/>
  <c r="W16"/>
  <c r="V16"/>
  <c r="U16"/>
  <c r="T16"/>
  <c r="S16"/>
  <c r="R16"/>
  <c r="Q16"/>
  <c r="P16"/>
  <c r="N16"/>
  <c r="M16"/>
  <c r="L16"/>
  <c r="K16"/>
  <c r="J16"/>
  <c r="I16"/>
  <c r="H16"/>
  <c r="G16"/>
  <c r="F16"/>
  <c r="E16"/>
  <c r="D16"/>
  <c r="O16" s="1"/>
  <c r="C16"/>
  <c r="B16"/>
  <c r="BE15"/>
  <c r="BG15" s="1"/>
  <c r="AN15"/>
  <c r="AP15" s="1"/>
  <c r="Z15"/>
  <c r="Y15"/>
  <c r="X15"/>
  <c r="W15"/>
  <c r="V15"/>
  <c r="U15"/>
  <c r="T15"/>
  <c r="S15"/>
  <c r="R15"/>
  <c r="Q15"/>
  <c r="P15"/>
  <c r="N15"/>
  <c r="M15"/>
  <c r="L15"/>
  <c r="K15"/>
  <c r="J15"/>
  <c r="I15"/>
  <c r="H15"/>
  <c r="G15"/>
  <c r="F15"/>
  <c r="E15"/>
  <c r="D15"/>
  <c r="O15" s="1"/>
  <c r="C15"/>
  <c r="B15"/>
  <c r="AN14"/>
  <c r="AP14" s="1"/>
  <c r="Z14"/>
  <c r="Y14"/>
  <c r="X14"/>
  <c r="W14"/>
  <c r="V14"/>
  <c r="U14"/>
  <c r="T14"/>
  <c r="S14"/>
  <c r="R14"/>
  <c r="Q14"/>
  <c r="P14"/>
  <c r="N14"/>
  <c r="N66" s="1"/>
  <c r="M14"/>
  <c r="M66" s="1"/>
  <c r="L14"/>
  <c r="L66" s="1"/>
  <c r="K14"/>
  <c r="K66" s="1"/>
  <c r="J14"/>
  <c r="J66" s="1"/>
  <c r="I14"/>
  <c r="I66" s="1"/>
  <c r="H14"/>
  <c r="H66" s="1"/>
  <c r="G14"/>
  <c r="G66" s="1"/>
  <c r="F14"/>
  <c r="F66" s="1"/>
  <c r="E14"/>
  <c r="E66" s="1"/>
  <c r="D14"/>
  <c r="O14" s="1"/>
  <c r="C14"/>
  <c r="B14"/>
  <c r="N12"/>
  <c r="M12"/>
  <c r="L12"/>
  <c r="K12"/>
  <c r="J12"/>
  <c r="I12"/>
  <c r="H12"/>
  <c r="G12"/>
  <c r="F12"/>
  <c r="E12"/>
  <c r="D12"/>
  <c r="AL2"/>
  <c r="AK2"/>
  <c r="AJ2"/>
  <c r="AI2"/>
  <c r="AH2"/>
  <c r="AG2"/>
  <c r="AF2"/>
  <c r="AE2"/>
  <c r="AD2"/>
  <c r="AC2"/>
  <c r="AX62" i="18"/>
  <c r="AW62"/>
  <c r="AX61"/>
  <c r="AW61"/>
  <c r="AX60"/>
  <c r="AW60"/>
  <c r="AX59"/>
  <c r="AW59"/>
  <c r="AX58"/>
  <c r="AW58"/>
  <c r="AX57"/>
  <c r="AW57"/>
  <c r="AX56"/>
  <c r="AW56"/>
  <c r="AX55"/>
  <c r="AW55"/>
  <c r="AX54"/>
  <c r="AW54"/>
  <c r="AX53"/>
  <c r="AW53"/>
  <c r="AX52"/>
  <c r="AW52"/>
  <c r="AX51"/>
  <c r="AW51"/>
  <c r="AX50"/>
  <c r="AW50"/>
  <c r="AX49"/>
  <c r="AW49"/>
  <c r="AX48"/>
  <c r="AW48"/>
  <c r="AX47"/>
  <c r="AW47"/>
  <c r="AX46"/>
  <c r="AW46"/>
  <c r="AX45"/>
  <c r="AW45"/>
  <c r="AX44"/>
  <c r="AW44"/>
  <c r="AX43"/>
  <c r="AW43"/>
  <c r="AH41"/>
  <c r="AG41"/>
  <c r="AF41"/>
  <c r="AE41"/>
  <c r="AD41"/>
  <c r="AC41"/>
  <c r="Q41"/>
  <c r="B41"/>
  <c r="AH40"/>
  <c r="AG40"/>
  <c r="AF40"/>
  <c r="AE40"/>
  <c r="AD40"/>
  <c r="AC40"/>
  <c r="T40"/>
  <c r="S40"/>
  <c r="R40"/>
  <c r="O40"/>
  <c r="O41" s="1"/>
  <c r="AH39"/>
  <c r="AG39"/>
  <c r="AF39"/>
  <c r="AE39"/>
  <c r="AD39"/>
  <c r="AC39"/>
  <c r="T39"/>
  <c r="S39"/>
  <c r="R39"/>
  <c r="C39"/>
  <c r="D39" s="1"/>
  <c r="AH38"/>
  <c r="AG38"/>
  <c r="AF38"/>
  <c r="AE38"/>
  <c r="AD38"/>
  <c r="AC38"/>
  <c r="T38"/>
  <c r="S38"/>
  <c r="R38"/>
  <c r="C38"/>
  <c r="D38" s="1"/>
  <c r="AH37"/>
  <c r="AG37"/>
  <c r="AF37"/>
  <c r="AE37"/>
  <c r="AD37"/>
  <c r="AC37"/>
  <c r="T37"/>
  <c r="S37"/>
  <c r="R37"/>
  <c r="C37"/>
  <c r="D37" s="1"/>
  <c r="AH36"/>
  <c r="AG36"/>
  <c r="AF36"/>
  <c r="AE36"/>
  <c r="AD36"/>
  <c r="AC36"/>
  <c r="T36"/>
  <c r="S36"/>
  <c r="R36"/>
  <c r="C36"/>
  <c r="D36" s="1"/>
  <c r="AH35"/>
  <c r="AG35"/>
  <c r="AF35"/>
  <c r="AE35"/>
  <c r="AD35"/>
  <c r="AC35"/>
  <c r="T35"/>
  <c r="S35"/>
  <c r="R35"/>
  <c r="C35"/>
  <c r="D35" s="1"/>
  <c r="AH34"/>
  <c r="AG34"/>
  <c r="AF34"/>
  <c r="AE34"/>
  <c r="AD34"/>
  <c r="AC34"/>
  <c r="T34"/>
  <c r="S34"/>
  <c r="R34"/>
  <c r="C34"/>
  <c r="D34" s="1"/>
  <c r="AH33"/>
  <c r="AG33"/>
  <c r="AF33"/>
  <c r="AE33"/>
  <c r="AD33"/>
  <c r="AC33"/>
  <c r="T33"/>
  <c r="S33"/>
  <c r="R33"/>
  <c r="C33"/>
  <c r="D33" s="1"/>
  <c r="AH32"/>
  <c r="AG32"/>
  <c r="AF32"/>
  <c r="AE32"/>
  <c r="AD32"/>
  <c r="AC32"/>
  <c r="T32"/>
  <c r="S32"/>
  <c r="R32"/>
  <c r="C32"/>
  <c r="D32" s="1"/>
  <c r="AH31"/>
  <c r="AG31"/>
  <c r="AF31"/>
  <c r="AE31"/>
  <c r="AD31"/>
  <c r="AC31"/>
  <c r="T31"/>
  <c r="S31"/>
  <c r="R31"/>
  <c r="C31"/>
  <c r="D31" s="1"/>
  <c r="T30"/>
  <c r="S30"/>
  <c r="R30"/>
  <c r="C30"/>
  <c r="D30" s="1"/>
  <c r="AH29"/>
  <c r="AG29"/>
  <c r="AF29"/>
  <c r="AE29"/>
  <c r="AD29"/>
  <c r="AC29"/>
  <c r="T29"/>
  <c r="S29"/>
  <c r="R29"/>
  <c r="C29"/>
  <c r="D29" s="1"/>
  <c r="AH28"/>
  <c r="AG28"/>
  <c r="AF28"/>
  <c r="AE28"/>
  <c r="AD28"/>
  <c r="AC28"/>
  <c r="T28"/>
  <c r="S28"/>
  <c r="R28"/>
  <c r="C28"/>
  <c r="D28" s="1"/>
  <c r="T27"/>
  <c r="S27"/>
  <c r="R27"/>
  <c r="C27"/>
  <c r="D27" s="1"/>
  <c r="T26"/>
  <c r="S26"/>
  <c r="R26"/>
  <c r="C26"/>
  <c r="D26" s="1"/>
  <c r="T25"/>
  <c r="S25"/>
  <c r="R25"/>
  <c r="C25"/>
  <c r="AZ24"/>
  <c r="BB24" s="1"/>
  <c r="AY24"/>
  <c r="AX24"/>
  <c r="AW24"/>
  <c r="AV24"/>
  <c r="AU24"/>
  <c r="AN24"/>
  <c r="T24"/>
  <c r="S24"/>
  <c r="R24"/>
  <c r="C24"/>
  <c r="BD23"/>
  <c r="BC23"/>
  <c r="BB23"/>
  <c r="AI23"/>
  <c r="T23"/>
  <c r="S23"/>
  <c r="R23"/>
  <c r="C23"/>
  <c r="D23" s="1"/>
  <c r="BD22"/>
  <c r="BC22"/>
  <c r="BB22"/>
  <c r="T22"/>
  <c r="S22"/>
  <c r="R22"/>
  <c r="C22"/>
  <c r="BD21"/>
  <c r="BC21"/>
  <c r="BB21"/>
  <c r="T21"/>
  <c r="S21"/>
  <c r="R21"/>
  <c r="C21"/>
  <c r="D21" s="1"/>
  <c r="BD20"/>
  <c r="BC20"/>
  <c r="BB20"/>
  <c r="AN20"/>
  <c r="T20"/>
  <c r="S20"/>
  <c r="R20"/>
  <c r="C20"/>
  <c r="BD19"/>
  <c r="BC19"/>
  <c r="BB19"/>
  <c r="T19"/>
  <c r="S19"/>
  <c r="R19"/>
  <c r="C19"/>
  <c r="D19" s="1"/>
  <c r="BD18"/>
  <c r="BC18"/>
  <c r="BB18"/>
  <c r="T18"/>
  <c r="S18"/>
  <c r="R18"/>
  <c r="C18"/>
  <c r="D18" s="1"/>
  <c r="BD17"/>
  <c r="BC17"/>
  <c r="BB17"/>
  <c r="T17"/>
  <c r="S17"/>
  <c r="R17"/>
  <c r="C17"/>
  <c r="D17" s="1"/>
  <c r="BD16"/>
  <c r="BC16"/>
  <c r="BB16"/>
  <c r="O16"/>
  <c r="BD15"/>
  <c r="BC15"/>
  <c r="BB15"/>
  <c r="N15"/>
  <c r="N40" s="1"/>
  <c r="N41" s="1"/>
  <c r="M15"/>
  <c r="AN18" s="1"/>
  <c r="L15"/>
  <c r="L40" s="1"/>
  <c r="L41" s="1"/>
  <c r="K15"/>
  <c r="AN16" s="1"/>
  <c r="J15"/>
  <c r="J40" s="1"/>
  <c r="J41" s="1"/>
  <c r="I15"/>
  <c r="I16" s="1"/>
  <c r="H15"/>
  <c r="H40" s="1"/>
  <c r="H41" s="1"/>
  <c r="G15"/>
  <c r="G16" s="1"/>
  <c r="F15"/>
  <c r="F40" s="1"/>
  <c r="F41" s="1"/>
  <c r="E15"/>
  <c r="E16" s="1"/>
  <c r="B15"/>
  <c r="AN22" s="1"/>
  <c r="BD14"/>
  <c r="BC14"/>
  <c r="BB14"/>
  <c r="AP14"/>
  <c r="AN14"/>
  <c r="N14"/>
  <c r="M14"/>
  <c r="L14"/>
  <c r="K14"/>
  <c r="J14"/>
  <c r="I14"/>
  <c r="H14"/>
  <c r="G14"/>
  <c r="F14"/>
  <c r="E14"/>
  <c r="C14"/>
  <c r="B14"/>
  <c r="BD13"/>
  <c r="BC13"/>
  <c r="BB13"/>
  <c r="BB25" s="1"/>
  <c r="AN13"/>
  <c r="C13"/>
  <c r="AP12"/>
  <c r="AN12"/>
  <c r="AN29" s="1"/>
  <c r="C12"/>
  <c r="AN11"/>
  <c r="AN28" s="1"/>
  <c r="C11"/>
  <c r="AP10"/>
  <c r="AN10"/>
  <c r="C10"/>
  <c r="O6"/>
  <c r="N6"/>
  <c r="M6"/>
  <c r="L6"/>
  <c r="K6"/>
  <c r="J6"/>
  <c r="I6"/>
  <c r="H6"/>
  <c r="G6"/>
  <c r="F6"/>
  <c r="E6"/>
  <c r="O4"/>
  <c r="M4"/>
  <c r="G4"/>
  <c r="F4"/>
  <c r="E4"/>
  <c r="AG6" i="10"/>
  <c r="AF6"/>
  <c r="AE6"/>
  <c r="AD6"/>
  <c r="AC6"/>
  <c r="AB6"/>
  <c r="AA6"/>
  <c r="Z6"/>
  <c r="Y6"/>
  <c r="X6"/>
  <c r="W6"/>
  <c r="V6"/>
  <c r="U6"/>
  <c r="T6"/>
  <c r="S6"/>
  <c r="AG5"/>
  <c r="AF5"/>
  <c r="AE5"/>
  <c r="AD5"/>
  <c r="AC5"/>
  <c r="AB5"/>
  <c r="AA5"/>
  <c r="Z5"/>
  <c r="Y5"/>
  <c r="X5"/>
  <c r="W5"/>
  <c r="V5"/>
  <c r="U5"/>
  <c r="T5"/>
  <c r="S5"/>
  <c r="AG4"/>
  <c r="AF4"/>
  <c r="AE4"/>
  <c r="AD4"/>
  <c r="AC4"/>
  <c r="AB4"/>
  <c r="AA4"/>
  <c r="Z4"/>
  <c r="Y4"/>
  <c r="X4"/>
  <c r="W4"/>
  <c r="V4"/>
  <c r="U4"/>
  <c r="T4"/>
  <c r="S4"/>
  <c r="AG3"/>
  <c r="AF3"/>
  <c r="AE3"/>
  <c r="AD3"/>
  <c r="AC3"/>
  <c r="AB3"/>
  <c r="AA3"/>
  <c r="Z3"/>
  <c r="Y3"/>
  <c r="X3"/>
  <c r="W3"/>
  <c r="V3"/>
  <c r="U3"/>
  <c r="T3"/>
  <c r="S3"/>
  <c r="E49" i="8"/>
  <c r="E48"/>
  <c r="E47"/>
  <c r="E46"/>
  <c r="E45"/>
  <c r="E44"/>
  <c r="E43"/>
  <c r="E42"/>
  <c r="D42"/>
  <c r="E41"/>
  <c r="E40"/>
  <c r="E39"/>
  <c r="E38"/>
  <c r="E37"/>
  <c r="E36"/>
  <c r="E35"/>
  <c r="E34"/>
  <c r="E33"/>
  <c r="E32"/>
  <c r="I23"/>
  <c r="I22"/>
  <c r="I21"/>
  <c r="I20"/>
  <c r="I19"/>
  <c r="I18"/>
  <c r="I17"/>
  <c r="I16"/>
  <c r="I15"/>
  <c r="I14"/>
  <c r="H14"/>
  <c r="H25" s="1"/>
  <c r="C14"/>
  <c r="C25" s="1"/>
  <c r="I13"/>
  <c r="I12"/>
  <c r="I11"/>
  <c r="I10"/>
  <c r="I9"/>
  <c r="I8"/>
  <c r="I7"/>
  <c r="I6"/>
  <c r="N28" i="7"/>
  <c r="M28"/>
  <c r="L28"/>
  <c r="K28"/>
  <c r="J28"/>
  <c r="I28"/>
  <c r="H28"/>
  <c r="G28"/>
  <c r="F28"/>
  <c r="E28"/>
  <c r="D28"/>
  <c r="N27"/>
  <c r="M27"/>
  <c r="L27"/>
  <c r="K27"/>
  <c r="J27"/>
  <c r="I27"/>
  <c r="H27"/>
  <c r="G27"/>
  <c r="F27"/>
  <c r="E27"/>
  <c r="D27"/>
  <c r="N26"/>
  <c r="M26"/>
  <c r="L26"/>
  <c r="K26"/>
  <c r="J26"/>
  <c r="I26"/>
  <c r="H26"/>
  <c r="G26"/>
  <c r="F26"/>
  <c r="E26"/>
  <c r="D26"/>
  <c r="N25"/>
  <c r="M25"/>
  <c r="L25"/>
  <c r="K25"/>
  <c r="J25"/>
  <c r="I25"/>
  <c r="H25"/>
  <c r="G25"/>
  <c r="F25"/>
  <c r="E25"/>
  <c r="D25"/>
  <c r="N24"/>
  <c r="M24"/>
  <c r="L24"/>
  <c r="K24"/>
  <c r="J24"/>
  <c r="I24"/>
  <c r="H24"/>
  <c r="G24"/>
  <c r="F24"/>
  <c r="E24"/>
  <c r="D24"/>
  <c r="N23"/>
  <c r="M23"/>
  <c r="L23"/>
  <c r="K23"/>
  <c r="J23"/>
  <c r="I23"/>
  <c r="H23"/>
  <c r="G23"/>
  <c r="F23"/>
  <c r="E23"/>
  <c r="D23"/>
  <c r="N22"/>
  <c r="M22"/>
  <c r="L22"/>
  <c r="K22"/>
  <c r="J22"/>
  <c r="I22"/>
  <c r="H22"/>
  <c r="G22"/>
  <c r="F22"/>
  <c r="E22"/>
  <c r="D22"/>
  <c r="N21"/>
  <c r="M21"/>
  <c r="L21"/>
  <c r="K21"/>
  <c r="J21"/>
  <c r="I21"/>
  <c r="H21"/>
  <c r="G21"/>
  <c r="F21"/>
  <c r="E21"/>
  <c r="D21"/>
  <c r="N20"/>
  <c r="M20"/>
  <c r="L20"/>
  <c r="K20"/>
  <c r="J20"/>
  <c r="I20"/>
  <c r="H20"/>
  <c r="G20"/>
  <c r="F20"/>
  <c r="E20"/>
  <c r="D20"/>
  <c r="N19"/>
  <c r="M19"/>
  <c r="L19"/>
  <c r="K19"/>
  <c r="J19"/>
  <c r="I19"/>
  <c r="H19"/>
  <c r="G19"/>
  <c r="F19"/>
  <c r="E19"/>
  <c r="D19"/>
  <c r="N18"/>
  <c r="M18"/>
  <c r="L18"/>
  <c r="K18"/>
  <c r="J18"/>
  <c r="I18"/>
  <c r="H18"/>
  <c r="G18"/>
  <c r="F18"/>
  <c r="E18"/>
  <c r="D18"/>
  <c r="N17"/>
  <c r="M17"/>
  <c r="L17"/>
  <c r="K17"/>
  <c r="J17"/>
  <c r="I17"/>
  <c r="H17"/>
  <c r="G17"/>
  <c r="F17"/>
  <c r="E17"/>
  <c r="D17"/>
  <c r="N16"/>
  <c r="M16"/>
  <c r="L16"/>
  <c r="K16"/>
  <c r="J16"/>
  <c r="I16"/>
  <c r="H16"/>
  <c r="G16"/>
  <c r="F16"/>
  <c r="E16"/>
  <c r="D16"/>
  <c r="N15"/>
  <c r="M15"/>
  <c r="L15"/>
  <c r="K15"/>
  <c r="J15"/>
  <c r="I15"/>
  <c r="H15"/>
  <c r="G15"/>
  <c r="F15"/>
  <c r="E15"/>
  <c r="D15"/>
  <c r="N14"/>
  <c r="M14"/>
  <c r="L14"/>
  <c r="K14"/>
  <c r="J14"/>
  <c r="I14"/>
  <c r="H14"/>
  <c r="G14"/>
  <c r="F14"/>
  <c r="E14"/>
  <c r="D14"/>
  <c r="N13"/>
  <c r="M13"/>
  <c r="L13"/>
  <c r="K13"/>
  <c r="J13"/>
  <c r="I13"/>
  <c r="H13"/>
  <c r="G13"/>
  <c r="F13"/>
  <c r="E13"/>
  <c r="D13"/>
  <c r="N12"/>
  <c r="M12"/>
  <c r="L12"/>
  <c r="K12"/>
  <c r="J12"/>
  <c r="I12"/>
  <c r="H12"/>
  <c r="G12"/>
  <c r="F12"/>
  <c r="E12"/>
  <c r="D12"/>
  <c r="N11"/>
  <c r="M11"/>
  <c r="L11"/>
  <c r="K11"/>
  <c r="J11"/>
  <c r="I11"/>
  <c r="H11"/>
  <c r="G11"/>
  <c r="F11"/>
  <c r="E11"/>
  <c r="D11"/>
  <c r="N10"/>
  <c r="M10"/>
  <c r="L10"/>
  <c r="K10"/>
  <c r="J10"/>
  <c r="I10"/>
  <c r="H10"/>
  <c r="G10"/>
  <c r="F10"/>
  <c r="E10"/>
  <c r="D10"/>
  <c r="N9"/>
  <c r="M9"/>
  <c r="L9"/>
  <c r="K9"/>
  <c r="J9"/>
  <c r="I9"/>
  <c r="H9"/>
  <c r="G9"/>
  <c r="F9"/>
  <c r="E9"/>
  <c r="D9"/>
  <c r="N8"/>
  <c r="N29" s="1"/>
  <c r="M8"/>
  <c r="M29" s="1"/>
  <c r="L8"/>
  <c r="L29" s="1"/>
  <c r="K8"/>
  <c r="K29" s="1"/>
  <c r="J8"/>
  <c r="J29" s="1"/>
  <c r="I8"/>
  <c r="I29" s="1"/>
  <c r="H8"/>
  <c r="H29" s="1"/>
  <c r="G8"/>
  <c r="G29" s="1"/>
  <c r="F8"/>
  <c r="F29" s="1"/>
  <c r="E8"/>
  <c r="E29" s="1"/>
  <c r="D8"/>
  <c r="D29" s="1"/>
  <c r="O31" i="6"/>
  <c r="N31"/>
  <c r="M31"/>
  <c r="L31"/>
  <c r="K31"/>
  <c r="J31"/>
  <c r="I31"/>
  <c r="H31"/>
  <c r="G31"/>
  <c r="F31"/>
  <c r="E31"/>
  <c r="B31"/>
  <c r="O30"/>
  <c r="N30"/>
  <c r="M30"/>
  <c r="L30"/>
  <c r="K30"/>
  <c r="J30"/>
  <c r="I30"/>
  <c r="H30"/>
  <c r="G30"/>
  <c r="F30"/>
  <c r="E30"/>
  <c r="B30"/>
  <c r="O29"/>
  <c r="N29"/>
  <c r="M29"/>
  <c r="L29"/>
  <c r="K29"/>
  <c r="J29"/>
  <c r="I29"/>
  <c r="H29"/>
  <c r="G29"/>
  <c r="F29"/>
  <c r="E29"/>
  <c r="B29"/>
  <c r="O28"/>
  <c r="N28"/>
  <c r="M28"/>
  <c r="L28"/>
  <c r="K28"/>
  <c r="J28"/>
  <c r="I28"/>
  <c r="H28"/>
  <c r="G28"/>
  <c r="F28"/>
  <c r="E28"/>
  <c r="B28"/>
  <c r="O27"/>
  <c r="N27"/>
  <c r="M27"/>
  <c r="L27"/>
  <c r="K27"/>
  <c r="J27"/>
  <c r="I27"/>
  <c r="H27"/>
  <c r="G27"/>
  <c r="F27"/>
  <c r="E27"/>
  <c r="B27"/>
  <c r="O26"/>
  <c r="N26"/>
  <c r="M26"/>
  <c r="L26"/>
  <c r="K26"/>
  <c r="J26"/>
  <c r="I26"/>
  <c r="H26"/>
  <c r="G26"/>
  <c r="F26"/>
  <c r="E26"/>
  <c r="B26"/>
  <c r="O25"/>
  <c r="N25"/>
  <c r="M25"/>
  <c r="L25"/>
  <c r="K25"/>
  <c r="J25"/>
  <c r="I25"/>
  <c r="H25"/>
  <c r="G25"/>
  <c r="F25"/>
  <c r="E25"/>
  <c r="B25"/>
  <c r="O24"/>
  <c r="N24"/>
  <c r="M24"/>
  <c r="L24"/>
  <c r="K24"/>
  <c r="J24"/>
  <c r="I24"/>
  <c r="H24"/>
  <c r="G24"/>
  <c r="F24"/>
  <c r="E24"/>
  <c r="B24"/>
  <c r="O23"/>
  <c r="N23"/>
  <c r="M23"/>
  <c r="L23"/>
  <c r="K23"/>
  <c r="J23"/>
  <c r="I23"/>
  <c r="H23"/>
  <c r="G23"/>
  <c r="F23"/>
  <c r="E23"/>
  <c r="B23"/>
  <c r="O22"/>
  <c r="N22"/>
  <c r="M22"/>
  <c r="L22"/>
  <c r="K22"/>
  <c r="J22"/>
  <c r="I22"/>
  <c r="H22"/>
  <c r="G22"/>
  <c r="F22"/>
  <c r="E22"/>
  <c r="B22"/>
  <c r="O21"/>
  <c r="N21"/>
  <c r="M21"/>
  <c r="L21"/>
  <c r="K21"/>
  <c r="J21"/>
  <c r="I21"/>
  <c r="H21"/>
  <c r="G21"/>
  <c r="F21"/>
  <c r="E21"/>
  <c r="B21"/>
  <c r="O20"/>
  <c r="N20"/>
  <c r="M20"/>
  <c r="L20"/>
  <c r="K20"/>
  <c r="J20"/>
  <c r="I20"/>
  <c r="H20"/>
  <c r="G20"/>
  <c r="F20"/>
  <c r="E20"/>
  <c r="B20"/>
  <c r="O19"/>
  <c r="N19"/>
  <c r="M19"/>
  <c r="L19"/>
  <c r="K19"/>
  <c r="J19"/>
  <c r="I19"/>
  <c r="H19"/>
  <c r="G19"/>
  <c r="F19"/>
  <c r="E19"/>
  <c r="B19"/>
  <c r="O18"/>
  <c r="N18"/>
  <c r="M18"/>
  <c r="L18"/>
  <c r="K18"/>
  <c r="J18"/>
  <c r="I18"/>
  <c r="H18"/>
  <c r="G18"/>
  <c r="F18"/>
  <c r="E18"/>
  <c r="B18"/>
  <c r="O17"/>
  <c r="N17"/>
  <c r="M17"/>
  <c r="L17"/>
  <c r="K17"/>
  <c r="J17"/>
  <c r="I17"/>
  <c r="H17"/>
  <c r="G17"/>
  <c r="F17"/>
  <c r="E17"/>
  <c r="B17"/>
  <c r="O16"/>
  <c r="N16"/>
  <c r="M16"/>
  <c r="L16"/>
  <c r="K16"/>
  <c r="J16"/>
  <c r="I16"/>
  <c r="H16"/>
  <c r="G16"/>
  <c r="F16"/>
  <c r="E16"/>
  <c r="B16"/>
  <c r="O15"/>
  <c r="N15"/>
  <c r="M15"/>
  <c r="L15"/>
  <c r="K15"/>
  <c r="J15"/>
  <c r="I15"/>
  <c r="H15"/>
  <c r="G15"/>
  <c r="F15"/>
  <c r="E15"/>
  <c r="B15"/>
  <c r="O14"/>
  <c r="N14"/>
  <c r="M14"/>
  <c r="L14"/>
  <c r="K14"/>
  <c r="J14"/>
  <c r="I14"/>
  <c r="H14"/>
  <c r="G14"/>
  <c r="F14"/>
  <c r="E14"/>
  <c r="B14"/>
  <c r="O13"/>
  <c r="N13"/>
  <c r="M13"/>
  <c r="L13"/>
  <c r="K13"/>
  <c r="J13"/>
  <c r="I13"/>
  <c r="H13"/>
  <c r="G13"/>
  <c r="F13"/>
  <c r="E13"/>
  <c r="B13"/>
  <c r="O12"/>
  <c r="N12"/>
  <c r="M12"/>
  <c r="L12"/>
  <c r="K12"/>
  <c r="J12"/>
  <c r="I12"/>
  <c r="H12"/>
  <c r="G12"/>
  <c r="F12"/>
  <c r="E12"/>
  <c r="B12"/>
  <c r="N61" i="5"/>
  <c r="M61"/>
  <c r="L61"/>
  <c r="K61"/>
  <c r="J61"/>
  <c r="I61"/>
  <c r="H61"/>
  <c r="G61"/>
  <c r="F61"/>
  <c r="E61"/>
  <c r="D61"/>
  <c r="N60"/>
  <c r="M60"/>
  <c r="L60"/>
  <c r="K60"/>
  <c r="J60"/>
  <c r="I60"/>
  <c r="H60"/>
  <c r="G60"/>
  <c r="F60"/>
  <c r="E60"/>
  <c r="D60"/>
  <c r="N59"/>
  <c r="M59"/>
  <c r="L59"/>
  <c r="K59"/>
  <c r="J59"/>
  <c r="I59"/>
  <c r="H59"/>
  <c r="G59"/>
  <c r="F59"/>
  <c r="E59"/>
  <c r="D59"/>
  <c r="N58"/>
  <c r="M58"/>
  <c r="L58"/>
  <c r="K58"/>
  <c r="J58"/>
  <c r="I58"/>
  <c r="H58"/>
  <c r="G58"/>
  <c r="F58"/>
  <c r="E58"/>
  <c r="D58"/>
  <c r="N57"/>
  <c r="M57"/>
  <c r="L57"/>
  <c r="K57"/>
  <c r="J57"/>
  <c r="I57"/>
  <c r="H57"/>
  <c r="G57"/>
  <c r="F57"/>
  <c r="E57"/>
  <c r="D57"/>
  <c r="N56"/>
  <c r="M56"/>
  <c r="L56"/>
  <c r="K56"/>
  <c r="J56"/>
  <c r="I56"/>
  <c r="H56"/>
  <c r="G56"/>
  <c r="F56"/>
  <c r="E56"/>
  <c r="D56"/>
  <c r="N55"/>
  <c r="M55"/>
  <c r="L55"/>
  <c r="K55"/>
  <c r="J55"/>
  <c r="I55"/>
  <c r="H55"/>
  <c r="G55"/>
  <c r="F55"/>
  <c r="E55"/>
  <c r="D55"/>
  <c r="N54"/>
  <c r="M54"/>
  <c r="L54"/>
  <c r="K54"/>
  <c r="J54"/>
  <c r="I54"/>
  <c r="H54"/>
  <c r="G54"/>
  <c r="F54"/>
  <c r="E54"/>
  <c r="D54"/>
  <c r="N53"/>
  <c r="M53"/>
  <c r="L53"/>
  <c r="K53"/>
  <c r="J53"/>
  <c r="I53"/>
  <c r="H53"/>
  <c r="G53"/>
  <c r="F53"/>
  <c r="E53"/>
  <c r="D53"/>
  <c r="N52"/>
  <c r="M52"/>
  <c r="L52"/>
  <c r="K52"/>
  <c r="J52"/>
  <c r="I52"/>
  <c r="H52"/>
  <c r="G52"/>
  <c r="F52"/>
  <c r="E52"/>
  <c r="D52"/>
  <c r="N51"/>
  <c r="M51"/>
  <c r="L51"/>
  <c r="K51"/>
  <c r="J51"/>
  <c r="I51"/>
  <c r="H51"/>
  <c r="G51"/>
  <c r="F51"/>
  <c r="E51"/>
  <c r="D51"/>
  <c r="N50"/>
  <c r="M50"/>
  <c r="L50"/>
  <c r="K50"/>
  <c r="J50"/>
  <c r="I50"/>
  <c r="H50"/>
  <c r="G50"/>
  <c r="F50"/>
  <c r="E50"/>
  <c r="D50"/>
  <c r="N49"/>
  <c r="M49"/>
  <c r="L49"/>
  <c r="K49"/>
  <c r="J49"/>
  <c r="I49"/>
  <c r="H49"/>
  <c r="G49"/>
  <c r="F49"/>
  <c r="E49"/>
  <c r="D49"/>
  <c r="N48"/>
  <c r="M48"/>
  <c r="L48"/>
  <c r="K48"/>
  <c r="J48"/>
  <c r="I48"/>
  <c r="H48"/>
  <c r="G48"/>
  <c r="F48"/>
  <c r="E48"/>
  <c r="D48"/>
  <c r="N47"/>
  <c r="M47"/>
  <c r="L47"/>
  <c r="K47"/>
  <c r="J47"/>
  <c r="I47"/>
  <c r="H47"/>
  <c r="G47"/>
  <c r="F47"/>
  <c r="E47"/>
  <c r="D47"/>
  <c r="N46"/>
  <c r="M46"/>
  <c r="L46"/>
  <c r="K46"/>
  <c r="J46"/>
  <c r="I46"/>
  <c r="H46"/>
  <c r="G46"/>
  <c r="F46"/>
  <c r="E46"/>
  <c r="D46"/>
  <c r="N45"/>
  <c r="M45"/>
  <c r="L45"/>
  <c r="K45"/>
  <c r="J45"/>
  <c r="I45"/>
  <c r="H45"/>
  <c r="G45"/>
  <c r="F45"/>
  <c r="E45"/>
  <c r="D45"/>
  <c r="N44"/>
  <c r="M44"/>
  <c r="L44"/>
  <c r="K44"/>
  <c r="J44"/>
  <c r="I44"/>
  <c r="H44"/>
  <c r="G44"/>
  <c r="F44"/>
  <c r="E44"/>
  <c r="D44"/>
  <c r="N43"/>
  <c r="M43"/>
  <c r="L43"/>
  <c r="K43"/>
  <c r="J43"/>
  <c r="I43"/>
  <c r="H43"/>
  <c r="G43"/>
  <c r="F43"/>
  <c r="E43"/>
  <c r="D43"/>
  <c r="N42"/>
  <c r="M42"/>
  <c r="L42"/>
  <c r="K42"/>
  <c r="J42"/>
  <c r="I42"/>
  <c r="H42"/>
  <c r="G42"/>
  <c r="F42"/>
  <c r="E42"/>
  <c r="D42"/>
  <c r="N41"/>
  <c r="M41"/>
  <c r="L41"/>
  <c r="K41"/>
  <c r="J41"/>
  <c r="I41"/>
  <c r="H41"/>
  <c r="G41"/>
  <c r="F41"/>
  <c r="E41"/>
  <c r="D41"/>
  <c r="N9"/>
  <c r="L9"/>
  <c r="J9"/>
  <c r="H9"/>
  <c r="F9"/>
  <c r="D9"/>
  <c r="Z34"/>
  <c r="Y34"/>
  <c r="X34"/>
  <c r="W34"/>
  <c r="V34"/>
  <c r="U34"/>
  <c r="T34"/>
  <c r="S34"/>
  <c r="R34"/>
  <c r="Q34"/>
  <c r="P34"/>
  <c r="Z33"/>
  <c r="Y33"/>
  <c r="X33"/>
  <c r="W33"/>
  <c r="V33"/>
  <c r="U33"/>
  <c r="T33"/>
  <c r="S33"/>
  <c r="R33"/>
  <c r="Q33"/>
  <c r="P33"/>
  <c r="Z32"/>
  <c r="Y32"/>
  <c r="X32"/>
  <c r="W32"/>
  <c r="V32"/>
  <c r="U32"/>
  <c r="T32"/>
  <c r="S32"/>
  <c r="R32"/>
  <c r="Q32"/>
  <c r="C29" s="1"/>
  <c r="P32"/>
  <c r="N32"/>
  <c r="M32"/>
  <c r="L32"/>
  <c r="K32"/>
  <c r="J32"/>
  <c r="I32"/>
  <c r="H32"/>
  <c r="G32"/>
  <c r="F32"/>
  <c r="E32"/>
  <c r="D32"/>
  <c r="Z31"/>
  <c r="Y31"/>
  <c r="X31"/>
  <c r="W31"/>
  <c r="V31"/>
  <c r="U31"/>
  <c r="T31"/>
  <c r="S31"/>
  <c r="R31"/>
  <c r="Q31"/>
  <c r="P31"/>
  <c r="N31"/>
  <c r="M31"/>
  <c r="L31"/>
  <c r="K31"/>
  <c r="J31"/>
  <c r="I31"/>
  <c r="H31"/>
  <c r="G31"/>
  <c r="F31"/>
  <c r="E31"/>
  <c r="D31"/>
  <c r="C31"/>
  <c r="Z30"/>
  <c r="Y30"/>
  <c r="X30"/>
  <c r="W30"/>
  <c r="V30"/>
  <c r="U30"/>
  <c r="T30"/>
  <c r="S30"/>
  <c r="R30"/>
  <c r="Q30"/>
  <c r="P30"/>
  <c r="N30"/>
  <c r="M30"/>
  <c r="L30"/>
  <c r="K30"/>
  <c r="J30"/>
  <c r="I30"/>
  <c r="H30"/>
  <c r="G30"/>
  <c r="F30"/>
  <c r="E30"/>
  <c r="D30"/>
  <c r="C30"/>
  <c r="Z29"/>
  <c r="Y29"/>
  <c r="X29"/>
  <c r="W29"/>
  <c r="V29"/>
  <c r="U29"/>
  <c r="T29"/>
  <c r="S29"/>
  <c r="R29"/>
  <c r="Q29"/>
  <c r="C27" s="1"/>
  <c r="P29"/>
  <c r="N29"/>
  <c r="M29"/>
  <c r="L29"/>
  <c r="K29"/>
  <c r="J29"/>
  <c r="I29"/>
  <c r="H29"/>
  <c r="G29"/>
  <c r="F29"/>
  <c r="E29"/>
  <c r="D29"/>
  <c r="Z28"/>
  <c r="Y28"/>
  <c r="X28"/>
  <c r="W28"/>
  <c r="V28"/>
  <c r="U28"/>
  <c r="T28"/>
  <c r="S28"/>
  <c r="R28"/>
  <c r="Q28"/>
  <c r="P28"/>
  <c r="N28"/>
  <c r="M28"/>
  <c r="L28"/>
  <c r="K28"/>
  <c r="J28"/>
  <c r="I28"/>
  <c r="H28"/>
  <c r="G28"/>
  <c r="F28"/>
  <c r="E28"/>
  <c r="D28"/>
  <c r="C28"/>
  <c r="Z27"/>
  <c r="Y27"/>
  <c r="X27"/>
  <c r="W27"/>
  <c r="V27"/>
  <c r="U27"/>
  <c r="T27"/>
  <c r="S27"/>
  <c r="R27"/>
  <c r="Q27"/>
  <c r="P27"/>
  <c r="N27"/>
  <c r="M27"/>
  <c r="L27"/>
  <c r="K27"/>
  <c r="J27"/>
  <c r="I27"/>
  <c r="H27"/>
  <c r="G27"/>
  <c r="F27"/>
  <c r="E27"/>
  <c r="D27"/>
  <c r="Z26"/>
  <c r="Y26"/>
  <c r="X26"/>
  <c r="W26"/>
  <c r="V26"/>
  <c r="U26"/>
  <c r="T26"/>
  <c r="S26"/>
  <c r="R26"/>
  <c r="Q26"/>
  <c r="P26"/>
  <c r="C25" s="1"/>
  <c r="N26"/>
  <c r="M26"/>
  <c r="L26"/>
  <c r="K26"/>
  <c r="J26"/>
  <c r="I26"/>
  <c r="H26"/>
  <c r="G26"/>
  <c r="F26"/>
  <c r="E26"/>
  <c r="D26"/>
  <c r="C26"/>
  <c r="Z25"/>
  <c r="Y25"/>
  <c r="X25"/>
  <c r="W25"/>
  <c r="V25"/>
  <c r="U25"/>
  <c r="T25"/>
  <c r="S25"/>
  <c r="R25"/>
  <c r="Q25"/>
  <c r="P25"/>
  <c r="N25"/>
  <c r="M25"/>
  <c r="L25"/>
  <c r="K25"/>
  <c r="J25"/>
  <c r="I25"/>
  <c r="H25"/>
  <c r="G25"/>
  <c r="F25"/>
  <c r="E25"/>
  <c r="D25"/>
  <c r="Z24"/>
  <c r="Y24"/>
  <c r="X24"/>
  <c r="W24"/>
  <c r="V24"/>
  <c r="U24"/>
  <c r="T24"/>
  <c r="S24"/>
  <c r="R24"/>
  <c r="Q24"/>
  <c r="P24"/>
  <c r="C23" s="1"/>
  <c r="N24"/>
  <c r="M24"/>
  <c r="L24"/>
  <c r="K24"/>
  <c r="J24"/>
  <c r="I24"/>
  <c r="H24"/>
  <c r="G24"/>
  <c r="F24"/>
  <c r="E24"/>
  <c r="D24"/>
  <c r="C24"/>
  <c r="Z23"/>
  <c r="Y23"/>
  <c r="X23"/>
  <c r="W23"/>
  <c r="V23"/>
  <c r="U23"/>
  <c r="T23"/>
  <c r="S23"/>
  <c r="R23"/>
  <c r="Q23"/>
  <c r="P23"/>
  <c r="N23"/>
  <c r="M23"/>
  <c r="L23"/>
  <c r="K23"/>
  <c r="J23"/>
  <c r="I23"/>
  <c r="H23"/>
  <c r="G23"/>
  <c r="F23"/>
  <c r="E23"/>
  <c r="D23"/>
  <c r="Z22"/>
  <c r="Y22"/>
  <c r="X22"/>
  <c r="W22"/>
  <c r="V22"/>
  <c r="U22"/>
  <c r="T22"/>
  <c r="S22"/>
  <c r="R22"/>
  <c r="Q22"/>
  <c r="P22"/>
  <c r="C21" s="1"/>
  <c r="N22"/>
  <c r="M22"/>
  <c r="L22"/>
  <c r="K22"/>
  <c r="J22"/>
  <c r="I22"/>
  <c r="H22"/>
  <c r="G22"/>
  <c r="F22"/>
  <c r="E22"/>
  <c r="D22"/>
  <c r="C22"/>
  <c r="Z21"/>
  <c r="Y21"/>
  <c r="X21"/>
  <c r="W21"/>
  <c r="V21"/>
  <c r="U21"/>
  <c r="T21"/>
  <c r="S21"/>
  <c r="R21"/>
  <c r="Q21"/>
  <c r="P21"/>
  <c r="N21"/>
  <c r="M21"/>
  <c r="L21"/>
  <c r="K21"/>
  <c r="J21"/>
  <c r="I21"/>
  <c r="H21"/>
  <c r="G21"/>
  <c r="F21"/>
  <c r="E21"/>
  <c r="D21"/>
  <c r="Z20"/>
  <c r="Y20"/>
  <c r="X20"/>
  <c r="W20"/>
  <c r="V20"/>
  <c r="U20"/>
  <c r="T20"/>
  <c r="S20"/>
  <c r="R20"/>
  <c r="Q20"/>
  <c r="P20"/>
  <c r="N20"/>
  <c r="M20"/>
  <c r="L20"/>
  <c r="K20"/>
  <c r="J20"/>
  <c r="I20"/>
  <c r="H20"/>
  <c r="G20"/>
  <c r="F20"/>
  <c r="E20"/>
  <c r="D20"/>
  <c r="C20"/>
  <c r="Z19"/>
  <c r="Y19"/>
  <c r="X19"/>
  <c r="W19"/>
  <c r="V19"/>
  <c r="U19"/>
  <c r="T19"/>
  <c r="S19"/>
  <c r="R19"/>
  <c r="Q19"/>
  <c r="C19" s="1"/>
  <c r="P19"/>
  <c r="N19"/>
  <c r="N33" s="1"/>
  <c r="M19"/>
  <c r="L19"/>
  <c r="L33" s="1"/>
  <c r="K19"/>
  <c r="J19"/>
  <c r="J33" s="1"/>
  <c r="I19"/>
  <c r="H19"/>
  <c r="H33" s="1"/>
  <c r="G19"/>
  <c r="F19"/>
  <c r="AJ14" s="1"/>
  <c r="E19"/>
  <c r="D19"/>
  <c r="AF15" s="1"/>
  <c r="Z18"/>
  <c r="Y18"/>
  <c r="X18"/>
  <c r="W18"/>
  <c r="V18"/>
  <c r="U18"/>
  <c r="T18"/>
  <c r="S18"/>
  <c r="R18"/>
  <c r="Q18"/>
  <c r="P18"/>
  <c r="N18"/>
  <c r="M18"/>
  <c r="AX12" s="1"/>
  <c r="L18"/>
  <c r="K18"/>
  <c r="J18"/>
  <c r="I18"/>
  <c r="H18"/>
  <c r="G18"/>
  <c r="F18"/>
  <c r="E18"/>
  <c r="D18"/>
  <c r="C18"/>
  <c r="AJ17"/>
  <c r="Z17"/>
  <c r="Y17"/>
  <c r="X17"/>
  <c r="W17"/>
  <c r="V17"/>
  <c r="U17"/>
  <c r="T17"/>
  <c r="S17"/>
  <c r="R17"/>
  <c r="Q17"/>
  <c r="P17"/>
  <c r="N17"/>
  <c r="M17"/>
  <c r="L17"/>
  <c r="K17"/>
  <c r="J17"/>
  <c r="I17"/>
  <c r="H17"/>
  <c r="G17"/>
  <c r="F17"/>
  <c r="E17"/>
  <c r="D17"/>
  <c r="C17"/>
  <c r="AN16"/>
  <c r="Z16"/>
  <c r="Y16"/>
  <c r="X16"/>
  <c r="W16"/>
  <c r="V16"/>
  <c r="U16"/>
  <c r="T16"/>
  <c r="S16"/>
  <c r="R16"/>
  <c r="Q16"/>
  <c r="P16"/>
  <c r="N16"/>
  <c r="M16"/>
  <c r="L16"/>
  <c r="K16"/>
  <c r="J16"/>
  <c r="I16"/>
  <c r="H16"/>
  <c r="G16"/>
  <c r="F16"/>
  <c r="E16"/>
  <c r="D16"/>
  <c r="C16"/>
  <c r="AN15"/>
  <c r="AH15"/>
  <c r="Z15"/>
  <c r="Y15"/>
  <c r="X15"/>
  <c r="W15"/>
  <c r="V15"/>
  <c r="U15"/>
  <c r="T15"/>
  <c r="S15"/>
  <c r="R15"/>
  <c r="Q15"/>
  <c r="P15"/>
  <c r="N15"/>
  <c r="M15"/>
  <c r="L15"/>
  <c r="K15"/>
  <c r="J15"/>
  <c r="I15"/>
  <c r="H15"/>
  <c r="G15"/>
  <c r="F15"/>
  <c r="E15"/>
  <c r="D15"/>
  <c r="C15"/>
  <c r="AN14"/>
  <c r="AH14"/>
  <c r="AF14"/>
  <c r="Z14"/>
  <c r="Y14"/>
  <c r="X14"/>
  <c r="W14"/>
  <c r="V14"/>
  <c r="U14"/>
  <c r="T14"/>
  <c r="S14"/>
  <c r="R14"/>
  <c r="Q14"/>
  <c r="P14"/>
  <c r="N14"/>
  <c r="M14"/>
  <c r="L14"/>
  <c r="K14"/>
  <c r="J14"/>
  <c r="I14"/>
  <c r="H14"/>
  <c r="G14"/>
  <c r="F14"/>
  <c r="AJ16" s="1"/>
  <c r="E14"/>
  <c r="D14"/>
  <c r="C14"/>
  <c r="AR13"/>
  <c r="AP13"/>
  <c r="AN13"/>
  <c r="AL13"/>
  <c r="AJ13"/>
  <c r="AH13"/>
  <c r="AF13"/>
  <c r="Z13"/>
  <c r="Y13"/>
  <c r="X13"/>
  <c r="W13"/>
  <c r="V13"/>
  <c r="U13"/>
  <c r="T13"/>
  <c r="S13"/>
  <c r="R13"/>
  <c r="Q13"/>
  <c r="P13"/>
  <c r="N13"/>
  <c r="M13"/>
  <c r="L13"/>
  <c r="K13"/>
  <c r="J13"/>
  <c r="I13"/>
  <c r="AP14" s="1"/>
  <c r="H13"/>
  <c r="G13"/>
  <c r="F13"/>
  <c r="AJ15" s="1"/>
  <c r="E13"/>
  <c r="D13"/>
  <c r="AF16" s="1"/>
  <c r="C13"/>
  <c r="AT12"/>
  <c r="AR12"/>
  <c r="AP12"/>
  <c r="AL12"/>
  <c r="AJ12"/>
  <c r="AF12"/>
  <c r="Z12"/>
  <c r="Y12"/>
  <c r="X12"/>
  <c r="W12"/>
  <c r="V12"/>
  <c r="U12"/>
  <c r="T12"/>
  <c r="S12"/>
  <c r="R12"/>
  <c r="Q12"/>
  <c r="P12"/>
  <c r="N12"/>
  <c r="M12"/>
  <c r="M33" s="1"/>
  <c r="L12"/>
  <c r="K12"/>
  <c r="K33" s="1"/>
  <c r="J12"/>
  <c r="I12"/>
  <c r="I33" s="1"/>
  <c r="H12"/>
  <c r="AN12" s="1"/>
  <c r="G12"/>
  <c r="G33" s="1"/>
  <c r="F12"/>
  <c r="E12"/>
  <c r="E33" s="1"/>
  <c r="D12"/>
  <c r="AF17" s="1"/>
  <c r="C12"/>
  <c r="AT11"/>
  <c r="AT13" s="1"/>
  <c r="AR11"/>
  <c r="AR14" s="1"/>
  <c r="AP11"/>
  <c r="AN11"/>
  <c r="AL11"/>
  <c r="AL14" s="1"/>
  <c r="AJ11"/>
  <c r="AH11"/>
  <c r="AF11"/>
  <c r="N11"/>
  <c r="M11"/>
  <c r="L11"/>
  <c r="K11"/>
  <c r="J11"/>
  <c r="I11"/>
  <c r="H11"/>
  <c r="G11"/>
  <c r="F11"/>
  <c r="E11"/>
  <c r="D11"/>
  <c r="M9"/>
  <c r="K9"/>
  <c r="I9"/>
  <c r="G9"/>
  <c r="E9"/>
  <c r="AS7"/>
  <c r="AR7"/>
  <c r="AQ7"/>
  <c r="AP7"/>
  <c r="AO7"/>
  <c r="AN7"/>
  <c r="AM7"/>
  <c r="AL7"/>
  <c r="AK7"/>
  <c r="AJ7"/>
  <c r="AI7"/>
  <c r="AS6"/>
  <c r="AR6"/>
  <c r="AQ6"/>
  <c r="AP6"/>
  <c r="AO6"/>
  <c r="AN6"/>
  <c r="AM6"/>
  <c r="AL6"/>
  <c r="AK6"/>
  <c r="AJ6"/>
  <c r="AI6"/>
  <c r="AS5"/>
  <c r="AR5"/>
  <c r="AQ5"/>
  <c r="AP5"/>
  <c r="AO5"/>
  <c r="AN5"/>
  <c r="AM5"/>
  <c r="AL5"/>
  <c r="AK5"/>
  <c r="AJ5"/>
  <c r="AI5"/>
  <c r="N60" i="4"/>
  <c r="M60"/>
  <c r="L60"/>
  <c r="K60"/>
  <c r="J60"/>
  <c r="I60"/>
  <c r="H60"/>
  <c r="G60"/>
  <c r="F60"/>
  <c r="E60"/>
  <c r="D60"/>
  <c r="N59"/>
  <c r="M59"/>
  <c r="L59"/>
  <c r="K59"/>
  <c r="J59"/>
  <c r="I59"/>
  <c r="H59"/>
  <c r="G59"/>
  <c r="F59"/>
  <c r="E59"/>
  <c r="D59"/>
  <c r="N58"/>
  <c r="M58"/>
  <c r="L58"/>
  <c r="K58"/>
  <c r="J58"/>
  <c r="I58"/>
  <c r="H58"/>
  <c r="G58"/>
  <c r="F58"/>
  <c r="E58"/>
  <c r="D58"/>
  <c r="N57"/>
  <c r="M57"/>
  <c r="L57"/>
  <c r="K57"/>
  <c r="J57"/>
  <c r="I57"/>
  <c r="H57"/>
  <c r="G57"/>
  <c r="F57"/>
  <c r="E57"/>
  <c r="D57"/>
  <c r="N56"/>
  <c r="M56"/>
  <c r="L56"/>
  <c r="K56"/>
  <c r="J56"/>
  <c r="I56"/>
  <c r="H56"/>
  <c r="G56"/>
  <c r="F56"/>
  <c r="E56"/>
  <c r="D56"/>
  <c r="N55"/>
  <c r="M55"/>
  <c r="L55"/>
  <c r="K55"/>
  <c r="J55"/>
  <c r="I55"/>
  <c r="H55"/>
  <c r="G55"/>
  <c r="F55"/>
  <c r="E55"/>
  <c r="D55"/>
  <c r="N54"/>
  <c r="M54"/>
  <c r="L54"/>
  <c r="K54"/>
  <c r="J54"/>
  <c r="I54"/>
  <c r="H54"/>
  <c r="G54"/>
  <c r="F54"/>
  <c r="E54"/>
  <c r="D54"/>
  <c r="N53"/>
  <c r="M53"/>
  <c r="L53"/>
  <c r="K53"/>
  <c r="J53"/>
  <c r="I53"/>
  <c r="H53"/>
  <c r="G53"/>
  <c r="F53"/>
  <c r="E53"/>
  <c r="D53"/>
  <c r="N52"/>
  <c r="M52"/>
  <c r="L52"/>
  <c r="K52"/>
  <c r="J52"/>
  <c r="I52"/>
  <c r="H52"/>
  <c r="G52"/>
  <c r="F52"/>
  <c r="E52"/>
  <c r="D52"/>
  <c r="N51"/>
  <c r="M51"/>
  <c r="L51"/>
  <c r="K51"/>
  <c r="J51"/>
  <c r="I51"/>
  <c r="H51"/>
  <c r="G51"/>
  <c r="F51"/>
  <c r="E51"/>
  <c r="D51"/>
  <c r="N50"/>
  <c r="M50"/>
  <c r="L50"/>
  <c r="K50"/>
  <c r="J50"/>
  <c r="I50"/>
  <c r="H50"/>
  <c r="G50"/>
  <c r="F50"/>
  <c r="E50"/>
  <c r="D50"/>
  <c r="N49"/>
  <c r="M49"/>
  <c r="L49"/>
  <c r="K49"/>
  <c r="J49"/>
  <c r="I49"/>
  <c r="H49"/>
  <c r="G49"/>
  <c r="F49"/>
  <c r="E49"/>
  <c r="D49"/>
  <c r="N48"/>
  <c r="M48"/>
  <c r="L48"/>
  <c r="K48"/>
  <c r="J48"/>
  <c r="I48"/>
  <c r="H48"/>
  <c r="G48"/>
  <c r="F48"/>
  <c r="E48"/>
  <c r="D48"/>
  <c r="N47"/>
  <c r="M47"/>
  <c r="L47"/>
  <c r="K47"/>
  <c r="J47"/>
  <c r="I47"/>
  <c r="H47"/>
  <c r="G47"/>
  <c r="F47"/>
  <c r="E47"/>
  <c r="D47"/>
  <c r="N46"/>
  <c r="M46"/>
  <c r="L46"/>
  <c r="K46"/>
  <c r="J46"/>
  <c r="I46"/>
  <c r="H46"/>
  <c r="G46"/>
  <c r="F46"/>
  <c r="E46"/>
  <c r="D46"/>
  <c r="N45"/>
  <c r="M45"/>
  <c r="L45"/>
  <c r="K45"/>
  <c r="J45"/>
  <c r="I45"/>
  <c r="H45"/>
  <c r="G45"/>
  <c r="F45"/>
  <c r="E45"/>
  <c r="D45"/>
  <c r="N44"/>
  <c r="M44"/>
  <c r="L44"/>
  <c r="K44"/>
  <c r="J44"/>
  <c r="I44"/>
  <c r="H44"/>
  <c r="G44"/>
  <c r="F44"/>
  <c r="E44"/>
  <c r="D44"/>
  <c r="N43"/>
  <c r="M43"/>
  <c r="L43"/>
  <c r="K43"/>
  <c r="J43"/>
  <c r="I43"/>
  <c r="H43"/>
  <c r="G43"/>
  <c r="F43"/>
  <c r="E43"/>
  <c r="D43"/>
  <c r="N42"/>
  <c r="M42"/>
  <c r="L42"/>
  <c r="K42"/>
  <c r="J42"/>
  <c r="I42"/>
  <c r="H42"/>
  <c r="G42"/>
  <c r="F42"/>
  <c r="E42"/>
  <c r="D42"/>
  <c r="N41"/>
  <c r="M41"/>
  <c r="L41"/>
  <c r="K41"/>
  <c r="J41"/>
  <c r="I41"/>
  <c r="H41"/>
  <c r="G41"/>
  <c r="F41"/>
  <c r="E41"/>
  <c r="D41"/>
  <c r="Z36"/>
  <c r="Y36"/>
  <c r="X36"/>
  <c r="W36"/>
  <c r="V36"/>
  <c r="U36"/>
  <c r="T36"/>
  <c r="S36"/>
  <c r="R36"/>
  <c r="Q36"/>
  <c r="C33" s="1"/>
  <c r="P36"/>
  <c r="Z35"/>
  <c r="Y35"/>
  <c r="X35"/>
  <c r="W35"/>
  <c r="V35"/>
  <c r="U35"/>
  <c r="T35"/>
  <c r="S35"/>
  <c r="R35"/>
  <c r="Q35"/>
  <c r="P35"/>
  <c r="AO34"/>
  <c r="Z34"/>
  <c r="Y34"/>
  <c r="X34"/>
  <c r="W34"/>
  <c r="V34"/>
  <c r="U34"/>
  <c r="T34"/>
  <c r="S34"/>
  <c r="R34"/>
  <c r="Q34"/>
  <c r="P34"/>
  <c r="AO33"/>
  <c r="Z33"/>
  <c r="Y33"/>
  <c r="X33"/>
  <c r="W33"/>
  <c r="V33"/>
  <c r="U33"/>
  <c r="T33"/>
  <c r="S33"/>
  <c r="R33"/>
  <c r="Q33"/>
  <c r="P33"/>
  <c r="N33"/>
  <c r="M33"/>
  <c r="L33"/>
  <c r="K33"/>
  <c r="J33"/>
  <c r="I33"/>
  <c r="H33"/>
  <c r="G33"/>
  <c r="F33"/>
  <c r="E33"/>
  <c r="D33"/>
  <c r="O33" s="1"/>
  <c r="B33"/>
  <c r="AO32"/>
  <c r="Z32"/>
  <c r="Y32"/>
  <c r="X32"/>
  <c r="W32"/>
  <c r="V32"/>
  <c r="U32"/>
  <c r="T32"/>
  <c r="S32"/>
  <c r="R32"/>
  <c r="Q32"/>
  <c r="P32"/>
  <c r="N32"/>
  <c r="M32"/>
  <c r="L32"/>
  <c r="K32"/>
  <c r="J32"/>
  <c r="I32"/>
  <c r="H32"/>
  <c r="G32"/>
  <c r="F32"/>
  <c r="E32"/>
  <c r="O32" s="1"/>
  <c r="D32"/>
  <c r="C32"/>
  <c r="B32"/>
  <c r="AO31"/>
  <c r="Z31"/>
  <c r="Y31"/>
  <c r="X31"/>
  <c r="W31"/>
  <c r="V31"/>
  <c r="U31"/>
  <c r="T31"/>
  <c r="S31"/>
  <c r="R31"/>
  <c r="Q31"/>
  <c r="P31"/>
  <c r="N31"/>
  <c r="M31"/>
  <c r="L31"/>
  <c r="K31"/>
  <c r="J31"/>
  <c r="I31"/>
  <c r="H31"/>
  <c r="G31"/>
  <c r="F31"/>
  <c r="E31"/>
  <c r="O31" s="1"/>
  <c r="D31"/>
  <c r="C31"/>
  <c r="B31"/>
  <c r="AO30"/>
  <c r="Z30"/>
  <c r="Y30"/>
  <c r="X30"/>
  <c r="W30"/>
  <c r="V30"/>
  <c r="U30"/>
  <c r="T30"/>
  <c r="S30"/>
  <c r="R30"/>
  <c r="Q30"/>
  <c r="P30"/>
  <c r="N30"/>
  <c r="M30"/>
  <c r="L30"/>
  <c r="K30"/>
  <c r="J30"/>
  <c r="I30"/>
  <c r="H30"/>
  <c r="G30"/>
  <c r="F30"/>
  <c r="E30"/>
  <c r="O30" s="1"/>
  <c r="D30"/>
  <c r="C30"/>
  <c r="B30"/>
  <c r="AO29"/>
  <c r="Z29"/>
  <c r="Y29"/>
  <c r="X29"/>
  <c r="W29"/>
  <c r="V29"/>
  <c r="U29"/>
  <c r="T29"/>
  <c r="S29"/>
  <c r="R29"/>
  <c r="Q29"/>
  <c r="P29"/>
  <c r="N29"/>
  <c r="M29"/>
  <c r="L29"/>
  <c r="K29"/>
  <c r="J29"/>
  <c r="I29"/>
  <c r="H29"/>
  <c r="G29"/>
  <c r="F29"/>
  <c r="E29"/>
  <c r="O29" s="1"/>
  <c r="D29"/>
  <c r="C29"/>
  <c r="B29"/>
  <c r="AO28"/>
  <c r="Z28"/>
  <c r="Y28"/>
  <c r="X28"/>
  <c r="W28"/>
  <c r="V28"/>
  <c r="U28"/>
  <c r="T28"/>
  <c r="S28"/>
  <c r="R28"/>
  <c r="Q28"/>
  <c r="P28"/>
  <c r="N28"/>
  <c r="M28"/>
  <c r="L28"/>
  <c r="K28"/>
  <c r="J28"/>
  <c r="I28"/>
  <c r="H28"/>
  <c r="G28"/>
  <c r="F28"/>
  <c r="E28"/>
  <c r="O28" s="1"/>
  <c r="D28"/>
  <c r="C28"/>
  <c r="B28"/>
  <c r="AO27"/>
  <c r="Z27"/>
  <c r="Y27"/>
  <c r="X27"/>
  <c r="W27"/>
  <c r="V27"/>
  <c r="U27"/>
  <c r="T27"/>
  <c r="S27"/>
  <c r="R27"/>
  <c r="Q27"/>
  <c r="P27"/>
  <c r="N27"/>
  <c r="M27"/>
  <c r="L27"/>
  <c r="K27"/>
  <c r="J27"/>
  <c r="I27"/>
  <c r="H27"/>
  <c r="G27"/>
  <c r="F27"/>
  <c r="E27"/>
  <c r="D27"/>
  <c r="O27" s="1"/>
  <c r="C27"/>
  <c r="B27"/>
  <c r="AO26"/>
  <c r="Z26"/>
  <c r="Y26"/>
  <c r="X26"/>
  <c r="W26"/>
  <c r="V26"/>
  <c r="U26"/>
  <c r="T26"/>
  <c r="S26"/>
  <c r="R26"/>
  <c r="Q26"/>
  <c r="P26"/>
  <c r="C25" s="1"/>
  <c r="N26"/>
  <c r="M26"/>
  <c r="L26"/>
  <c r="K26"/>
  <c r="J26"/>
  <c r="I26"/>
  <c r="H26"/>
  <c r="G26"/>
  <c r="F26"/>
  <c r="E26"/>
  <c r="D26"/>
  <c r="O26" s="1"/>
  <c r="C26"/>
  <c r="B26"/>
  <c r="AO25"/>
  <c r="Z25"/>
  <c r="Y25"/>
  <c r="X25"/>
  <c r="W25"/>
  <c r="V25"/>
  <c r="U25"/>
  <c r="T25"/>
  <c r="S25"/>
  <c r="R25"/>
  <c r="Q25"/>
  <c r="P25"/>
  <c r="N25"/>
  <c r="M25"/>
  <c r="L25"/>
  <c r="K25"/>
  <c r="J25"/>
  <c r="I25"/>
  <c r="H25"/>
  <c r="G25"/>
  <c r="F25"/>
  <c r="E25"/>
  <c r="D25"/>
  <c r="O25" s="1"/>
  <c r="B25"/>
  <c r="AO24"/>
  <c r="Z24"/>
  <c r="Y24"/>
  <c r="X24"/>
  <c r="W24"/>
  <c r="V24"/>
  <c r="U24"/>
  <c r="T24"/>
  <c r="S24"/>
  <c r="R24"/>
  <c r="Q24"/>
  <c r="P24"/>
  <c r="N24"/>
  <c r="M24"/>
  <c r="L24"/>
  <c r="K24"/>
  <c r="J24"/>
  <c r="I24"/>
  <c r="H24"/>
  <c r="G24"/>
  <c r="F24"/>
  <c r="E24"/>
  <c r="O24" s="1"/>
  <c r="D24"/>
  <c r="C24"/>
  <c r="B24"/>
  <c r="AO23"/>
  <c r="Z23"/>
  <c r="Y23"/>
  <c r="X23"/>
  <c r="W23"/>
  <c r="V23"/>
  <c r="U23"/>
  <c r="T23"/>
  <c r="S23"/>
  <c r="R23"/>
  <c r="Q23"/>
  <c r="P23"/>
  <c r="N23"/>
  <c r="M23"/>
  <c r="L23"/>
  <c r="K23"/>
  <c r="J23"/>
  <c r="I23"/>
  <c r="H23"/>
  <c r="G23"/>
  <c r="F23"/>
  <c r="E23"/>
  <c r="O23" s="1"/>
  <c r="D23"/>
  <c r="C23"/>
  <c r="B23"/>
  <c r="AO22"/>
  <c r="Z22"/>
  <c r="Y22"/>
  <c r="X22"/>
  <c r="W22"/>
  <c r="V22"/>
  <c r="U22"/>
  <c r="T22"/>
  <c r="S22"/>
  <c r="R22"/>
  <c r="Q22"/>
  <c r="P22"/>
  <c r="N22"/>
  <c r="M22"/>
  <c r="L22"/>
  <c r="K22"/>
  <c r="J22"/>
  <c r="I22"/>
  <c r="H22"/>
  <c r="G22"/>
  <c r="F22"/>
  <c r="E22"/>
  <c r="O22" s="1"/>
  <c r="D22"/>
  <c r="C22"/>
  <c r="B22"/>
  <c r="AO21"/>
  <c r="Z21"/>
  <c r="Y21"/>
  <c r="X21"/>
  <c r="W21"/>
  <c r="V21"/>
  <c r="U21"/>
  <c r="T21"/>
  <c r="S21"/>
  <c r="R21"/>
  <c r="Q21"/>
  <c r="P21"/>
  <c r="N21"/>
  <c r="M21"/>
  <c r="L21"/>
  <c r="K21"/>
  <c r="J21"/>
  <c r="I21"/>
  <c r="H21"/>
  <c r="G21"/>
  <c r="F21"/>
  <c r="E21"/>
  <c r="O21" s="1"/>
  <c r="D21"/>
  <c r="C21"/>
  <c r="B21"/>
  <c r="AO20"/>
  <c r="Z20"/>
  <c r="Y20"/>
  <c r="X20"/>
  <c r="W20"/>
  <c r="V20"/>
  <c r="U20"/>
  <c r="T20"/>
  <c r="S20"/>
  <c r="R20"/>
  <c r="Q20"/>
  <c r="P20"/>
  <c r="N20"/>
  <c r="M20"/>
  <c r="L20"/>
  <c r="K20"/>
  <c r="J20"/>
  <c r="I20"/>
  <c r="H20"/>
  <c r="G20"/>
  <c r="F20"/>
  <c r="E20"/>
  <c r="O20" s="1"/>
  <c r="D20"/>
  <c r="C20"/>
  <c r="B20"/>
  <c r="AO19"/>
  <c r="Z19"/>
  <c r="Y19"/>
  <c r="X19"/>
  <c r="W19"/>
  <c r="V19"/>
  <c r="U19"/>
  <c r="T19"/>
  <c r="S19"/>
  <c r="R19"/>
  <c r="Q19"/>
  <c r="P19"/>
  <c r="N19"/>
  <c r="M19"/>
  <c r="L19"/>
  <c r="K19"/>
  <c r="J19"/>
  <c r="I19"/>
  <c r="H19"/>
  <c r="G19"/>
  <c r="F19"/>
  <c r="E19"/>
  <c r="O19" s="1"/>
  <c r="D19"/>
  <c r="C19"/>
  <c r="B19"/>
  <c r="AO18"/>
  <c r="Z18"/>
  <c r="Y18"/>
  <c r="X18"/>
  <c r="W18"/>
  <c r="V18"/>
  <c r="U18"/>
  <c r="T18"/>
  <c r="S18"/>
  <c r="R18"/>
  <c r="Q18"/>
  <c r="P18"/>
  <c r="N18"/>
  <c r="M18"/>
  <c r="L18"/>
  <c r="K18"/>
  <c r="J18"/>
  <c r="I18"/>
  <c r="H18"/>
  <c r="G18"/>
  <c r="F18"/>
  <c r="E18"/>
  <c r="O18" s="1"/>
  <c r="D18"/>
  <c r="C18"/>
  <c r="B18"/>
  <c r="AO17"/>
  <c r="Z17"/>
  <c r="Y17"/>
  <c r="X17"/>
  <c r="W17"/>
  <c r="V17"/>
  <c r="U17"/>
  <c r="T17"/>
  <c r="S17"/>
  <c r="R17"/>
  <c r="Q17"/>
  <c r="P17"/>
  <c r="C17" s="1"/>
  <c r="N17"/>
  <c r="M17"/>
  <c r="L17"/>
  <c r="K17"/>
  <c r="J17"/>
  <c r="I17"/>
  <c r="H17"/>
  <c r="G17"/>
  <c r="F17"/>
  <c r="E17"/>
  <c r="D17"/>
  <c r="O17" s="1"/>
  <c r="B17"/>
  <c r="AO16"/>
  <c r="Z16"/>
  <c r="Y16"/>
  <c r="X16"/>
  <c r="W16"/>
  <c r="V16"/>
  <c r="U16"/>
  <c r="T16"/>
  <c r="S16"/>
  <c r="R16"/>
  <c r="Q16"/>
  <c r="P16"/>
  <c r="C16" s="1"/>
  <c r="N16"/>
  <c r="M16"/>
  <c r="L16"/>
  <c r="K16"/>
  <c r="J16"/>
  <c r="I16"/>
  <c r="H16"/>
  <c r="G16"/>
  <c r="F16"/>
  <c r="E16"/>
  <c r="D16"/>
  <c r="O16" s="1"/>
  <c r="B16"/>
  <c r="AO15"/>
  <c r="Z15"/>
  <c r="Y15"/>
  <c r="X15"/>
  <c r="W15"/>
  <c r="V15"/>
  <c r="U15"/>
  <c r="T15"/>
  <c r="S15"/>
  <c r="R15"/>
  <c r="Q15"/>
  <c r="P15"/>
  <c r="N15"/>
  <c r="M15"/>
  <c r="L15"/>
  <c r="K15"/>
  <c r="J15"/>
  <c r="I15"/>
  <c r="H15"/>
  <c r="G15"/>
  <c r="F15"/>
  <c r="E15"/>
  <c r="O15" s="1"/>
  <c r="D15"/>
  <c r="C15"/>
  <c r="B15"/>
  <c r="AO14"/>
  <c r="Z14"/>
  <c r="Y14"/>
  <c r="X14"/>
  <c r="W14"/>
  <c r="V14"/>
  <c r="U14"/>
  <c r="T14"/>
  <c r="S14"/>
  <c r="R14"/>
  <c r="Q14"/>
  <c r="P14"/>
  <c r="N14"/>
  <c r="N63" s="1"/>
  <c r="M14"/>
  <c r="M63" s="1"/>
  <c r="L14"/>
  <c r="L63" s="1"/>
  <c r="K14"/>
  <c r="K63" s="1"/>
  <c r="J14"/>
  <c r="J63" s="1"/>
  <c r="I14"/>
  <c r="I63" s="1"/>
  <c r="H14"/>
  <c r="H63" s="1"/>
  <c r="G14"/>
  <c r="G63" s="1"/>
  <c r="F14"/>
  <c r="F63" s="1"/>
  <c r="E14"/>
  <c r="E63" s="1"/>
  <c r="D14"/>
  <c r="D63" s="1"/>
  <c r="C14"/>
  <c r="B14"/>
  <c r="AO13"/>
  <c r="AO12"/>
  <c r="N12"/>
  <c r="M12"/>
  <c r="L12"/>
  <c r="K12"/>
  <c r="J12"/>
  <c r="I12"/>
  <c r="H12"/>
  <c r="G12"/>
  <c r="F12"/>
  <c r="E12"/>
  <c r="D12"/>
  <c r="AN2"/>
  <c r="AM2"/>
  <c r="AL2"/>
  <c r="AK2"/>
  <c r="AJ2"/>
  <c r="AI2"/>
  <c r="AH2"/>
  <c r="AG2"/>
  <c r="AF2"/>
  <c r="AE2"/>
  <c r="AD2"/>
  <c r="D66" i="20" l="1"/>
  <c r="AN33" i="18"/>
  <c r="AP16"/>
  <c r="AN35"/>
  <c r="AP18"/>
  <c r="AN30"/>
  <c r="AN31"/>
  <c r="AN37"/>
  <c r="AN39"/>
  <c r="AP11"/>
  <c r="AP13"/>
  <c r="C15"/>
  <c r="C40" s="1"/>
  <c r="AN15"/>
  <c r="AN23" s="1"/>
  <c r="AP21" s="1"/>
  <c r="F16"/>
  <c r="P16" s="1"/>
  <c r="H16"/>
  <c r="J16"/>
  <c r="L16"/>
  <c r="N16"/>
  <c r="P17"/>
  <c r="AV43" s="1"/>
  <c r="AN17"/>
  <c r="P19"/>
  <c r="AV45" s="1"/>
  <c r="AN19"/>
  <c r="D20"/>
  <c r="D40" s="1"/>
  <c r="AP20"/>
  <c r="D22"/>
  <c r="D24"/>
  <c r="D25"/>
  <c r="AN27"/>
  <c r="E40"/>
  <c r="E41" s="1"/>
  <c r="G40"/>
  <c r="G41" s="1"/>
  <c r="I40"/>
  <c r="I41" s="1"/>
  <c r="K40"/>
  <c r="K41" s="1"/>
  <c r="M40"/>
  <c r="M41" s="1"/>
  <c r="C41"/>
  <c r="K16"/>
  <c r="M16"/>
  <c r="P18"/>
  <c r="AV44" s="1"/>
  <c r="AH16" i="5"/>
  <c r="AJ18"/>
  <c r="AF18"/>
  <c r="AN17"/>
  <c r="AH12"/>
  <c r="D33"/>
  <c r="F33"/>
  <c r="AX11"/>
  <c r="AX13" s="1"/>
  <c r="AP15"/>
  <c r="AP16" s="1"/>
  <c r="O14" i="4"/>
  <c r="AP19" i="18" l="1"/>
  <c r="AN36"/>
  <c r="AP17"/>
  <c r="AN34"/>
  <c r="P40"/>
  <c r="P15"/>
  <c r="C6"/>
  <c r="D41"/>
  <c r="AP15"/>
  <c r="AN32"/>
  <c r="P41"/>
  <c r="AN21"/>
  <c r="AN38" s="1"/>
  <c r="P20" l="1"/>
  <c r="AV46" s="1"/>
  <c r="P24"/>
  <c r="AV50" s="1"/>
  <c r="P25"/>
  <c r="P21"/>
  <c r="AV47" s="1"/>
  <c r="P26"/>
  <c r="AV51" s="1"/>
  <c r="P29"/>
  <c r="AV54" s="1"/>
  <c r="P31"/>
  <c r="AV56" s="1"/>
  <c r="P33"/>
  <c r="P35"/>
  <c r="AV59" s="1"/>
  <c r="P37"/>
  <c r="AV60" s="1"/>
  <c r="P39"/>
  <c r="AV62" s="1"/>
  <c r="P22"/>
  <c r="AV48" s="1"/>
  <c r="P23"/>
  <c r="AV49" s="1"/>
  <c r="P27"/>
  <c r="AV52" s="1"/>
  <c r="P28"/>
  <c r="AV53" s="1"/>
  <c r="P30"/>
  <c r="AV55" s="1"/>
  <c r="P32"/>
  <c r="AV57" s="1"/>
  <c r="P34"/>
  <c r="AV58" s="1"/>
  <c r="P36"/>
  <c r="P38"/>
  <c r="AV61" s="1"/>
  <c r="AP22"/>
  <c r="AP32" s="1"/>
  <c r="AP36"/>
  <c r="AP34" l="1"/>
  <c r="AP39"/>
  <c r="AP29"/>
  <c r="AP31"/>
  <c r="AP27"/>
  <c r="AP28"/>
  <c r="AP33"/>
  <c r="AP38"/>
  <c r="AP37"/>
  <c r="AP30"/>
  <c r="AP35"/>
</calcChain>
</file>

<file path=xl/comments1.xml><?xml version="1.0" encoding="utf-8"?>
<comments xmlns="http://schemas.openxmlformats.org/spreadsheetml/2006/main">
  <authors>
    <author>plukyantsau</author>
  </authors>
  <commentList>
    <comment ref="H6" authorId="0">
      <text>
        <r>
          <rPr>
            <b/>
            <sz val="8"/>
            <color indexed="81"/>
            <rFont val="Tahoma"/>
          </rPr>
          <t>plukyantsau:</t>
        </r>
        <r>
          <rPr>
            <sz val="8"/>
            <color indexed="81"/>
            <rFont val="Tahoma"/>
          </rPr>
          <t xml:space="preserve">
2003 number</t>
        </r>
      </text>
    </comment>
    <comment ref="C17" authorId="0">
      <text>
        <r>
          <rPr>
            <b/>
            <sz val="8"/>
            <color indexed="81"/>
            <rFont val="Tahoma"/>
          </rPr>
          <t>plukyantsau:</t>
        </r>
        <r>
          <rPr>
            <sz val="8"/>
            <color indexed="81"/>
            <rFont val="Tahoma"/>
          </rPr>
          <t xml:space="preserve">
2002 number</t>
        </r>
      </text>
    </comment>
    <comment ref="H43" authorId="0">
      <text>
        <r>
          <rPr>
            <b/>
            <sz val="8"/>
            <color indexed="81"/>
            <rFont val="Tahoma"/>
          </rPr>
          <t>plukyantsau:</t>
        </r>
        <r>
          <rPr>
            <sz val="8"/>
            <color indexed="81"/>
            <rFont val="Tahoma"/>
          </rPr>
          <t xml:space="preserve">
2002 number</t>
        </r>
      </text>
    </comment>
  </commentList>
</comments>
</file>

<file path=xl/comments2.xml><?xml version="1.0" encoding="utf-8"?>
<comments xmlns="http://schemas.openxmlformats.org/spreadsheetml/2006/main">
  <authors>
    <author>ymakarova</author>
  </authors>
  <commentList>
    <comment ref="E1" authorId="0">
      <text>
        <r>
          <rPr>
            <sz val="8"/>
            <color indexed="81"/>
            <rFont val="Tahoma"/>
          </rPr>
          <t>Last Update: 11.02.2008 12:22:53 PM
By: ymakarova</t>
        </r>
      </text>
    </comment>
  </commentList>
</comments>
</file>

<file path=xl/comments3.xml><?xml version="1.0" encoding="utf-8"?>
<comments xmlns="http://schemas.openxmlformats.org/spreadsheetml/2006/main">
  <authors>
    <author>zarvai</author>
  </authors>
  <commentList>
    <comment ref="AM21" authorId="0">
      <text>
        <r>
          <rPr>
            <b/>
            <sz val="8"/>
            <color indexed="81"/>
            <rFont val="Tahoma"/>
          </rPr>
          <t>zarvai:</t>
        </r>
        <r>
          <rPr>
            <sz val="8"/>
            <color indexed="81"/>
            <rFont val="Tahoma"/>
          </rPr>
          <t xml:space="preserve">
is this EUR other only?</t>
        </r>
      </text>
    </comment>
    <comment ref="AN27" authorId="0">
      <text>
        <r>
          <rPr>
            <b/>
            <sz val="8"/>
            <color indexed="81"/>
            <rFont val="Tahoma"/>
          </rPr>
          <t>zarvai:</t>
        </r>
        <r>
          <rPr>
            <sz val="8"/>
            <color indexed="81"/>
            <rFont val="Tahoma"/>
          </rPr>
          <t xml:space="preserve">
why does it say 16% when you click on the series on the chart?</t>
        </r>
      </text>
    </comment>
  </commentList>
</comments>
</file>

<file path=xl/comments4.xml><?xml version="1.0" encoding="utf-8"?>
<comments xmlns="http://schemas.openxmlformats.org/spreadsheetml/2006/main">
  <authors>
    <author>zarvai</author>
  </authors>
  <commentList>
    <comment ref="B32" authorId="0">
      <text>
        <r>
          <rPr>
            <b/>
            <sz val="8"/>
            <color indexed="81"/>
            <rFont val="Tahoma"/>
          </rPr>
          <t>zarvai:</t>
        </r>
        <r>
          <rPr>
            <sz val="8"/>
            <color indexed="81"/>
            <rFont val="Tahoma"/>
          </rPr>
          <t xml:space="preserve">
provided to the hypothetical crisis country. Since we change the ground zero country, we need to change this last term, too.</t>
        </r>
      </text>
    </comment>
  </commentList>
</comments>
</file>

<file path=xl/sharedStrings.xml><?xml version="1.0" encoding="utf-8"?>
<sst xmlns="http://schemas.openxmlformats.org/spreadsheetml/2006/main" count="2159" uniqueCount="324">
  <si>
    <t>page 25 of the paper--measure of relative dependence (rd (CL,i))</t>
  </si>
  <si>
    <t xml:space="preserve"> (multiplied by 100</t>
  </si>
  <si>
    <t>(as of Dec 2007)</t>
  </si>
  <si>
    <t>Host Country Exposure to Home Country Banks</t>
  </si>
  <si>
    <t xml:space="preserve">                  (Foreign claims owed by a CESE country to a Western European country's banks as a share of total foreign claims owed to all reporting  banks, in percent) 1/</t>
  </si>
  <si>
    <t xml:space="preserve">Exposure of an Emerging European (EE) Country to a Western European Country's (EUR) Banks as a share of Total Exposure to Western European Banks </t>
  </si>
  <si>
    <t># EUR ctys exposed to more than the threshhold</t>
  </si>
  <si>
    <t>Austria</t>
  </si>
  <si>
    <t>Germany</t>
  </si>
  <si>
    <t>Italy</t>
  </si>
  <si>
    <t>France</t>
  </si>
  <si>
    <t>Belgium</t>
  </si>
  <si>
    <t>Sweden</t>
  </si>
  <si>
    <t>Netherlands</t>
  </si>
  <si>
    <t>Switzerland</t>
  </si>
  <si>
    <t>UK</t>
  </si>
  <si>
    <t>Portugal</t>
  </si>
  <si>
    <t>Spain</t>
  </si>
  <si>
    <t>TOTAL</t>
  </si>
  <si>
    <t>Nether-</t>
  </si>
  <si>
    <t>Switzer-</t>
  </si>
  <si>
    <t>United</t>
  </si>
  <si>
    <t>Threshold = 0.10</t>
  </si>
  <si>
    <t>lands</t>
  </si>
  <si>
    <t>land</t>
  </si>
  <si>
    <t>Kingdom</t>
  </si>
  <si>
    <t xml:space="preserve"> </t>
  </si>
  <si>
    <t># EE Countries exposed to more than the threshhold</t>
  </si>
  <si>
    <t>Threshold =  0%</t>
  </si>
  <si>
    <t>share of listed eur in a given country's total liabilities to all rep banks</t>
  </si>
  <si>
    <t>Poland</t>
  </si>
  <si>
    <t>Russia</t>
  </si>
  <si>
    <t/>
  </si>
  <si>
    <t>Czech Republic</t>
  </si>
  <si>
    <t>Hungary</t>
  </si>
  <si>
    <t>Romania</t>
  </si>
  <si>
    <t>Croatia</t>
  </si>
  <si>
    <t>Turkey</t>
  </si>
  <si>
    <t>Slovakia</t>
  </si>
  <si>
    <t>Cyprus</t>
  </si>
  <si>
    <t>Ukraine</t>
  </si>
  <si>
    <t>Latvia</t>
  </si>
  <si>
    <t>Estonia</t>
  </si>
  <si>
    <t>Lithuania</t>
  </si>
  <si>
    <t>Bulgaria</t>
  </si>
  <si>
    <t xml:space="preserve">Serbia </t>
  </si>
  <si>
    <t>Bosnia and Herzegovina</t>
  </si>
  <si>
    <t>Malta</t>
  </si>
  <si>
    <t>Albania</t>
  </si>
  <si>
    <t>Belarus</t>
  </si>
  <si>
    <t>Montenegro</t>
  </si>
  <si>
    <t>Res. Serbia &amp; Montenegro</t>
  </si>
  <si>
    <t>Moldova</t>
  </si>
  <si>
    <t>Macedonia</t>
  </si>
  <si>
    <t>1/ Relative dependence of country i on country j = rd (i; j)</t>
  </si>
  <si>
    <t>Source: BIS Quarterly Review: June 2008, Table 9B: Consolidated foreign claims of reporting banks - immediate borrower basis on individual countries by nationality of reporting banks / Amounts outstanding (end-Dec 2007 data); author's calculations.</t>
  </si>
  <si>
    <t>Residual Europe</t>
  </si>
  <si>
    <t>(As of Dec 2007)</t>
  </si>
  <si>
    <t>(Foreign claims of a Western European country on a CESE country as a share of its total claims vis-à-vis all developing countries, in percent) 1/</t>
  </si>
  <si>
    <t>foreign</t>
  </si>
  <si>
    <t>Europe</t>
  </si>
  <si>
    <t>United K</t>
  </si>
  <si>
    <t>share of EE in total foreign claims of each WE country</t>
  </si>
  <si>
    <t>share of claims on EE in total banking system assets of each WE country</t>
  </si>
  <si>
    <t>Threshold = 10%</t>
  </si>
  <si>
    <t>share of foreign claims on EE in GDP of each WE country</t>
  </si>
  <si>
    <t># of countries with exposure in excess of threshold</t>
  </si>
  <si>
    <t>Austria (share of claims on EE 46.6% of total claims on all countries, 27% of its banking system assets, 65% of its GDP)</t>
  </si>
  <si>
    <t>Germany (share of claims on EE 4.3% of total claims on all countries, 3% of its banking system assets, 6% of its GDP)</t>
  </si>
  <si>
    <t>Italy (share of claims on EE 15% of total claims on all countries, 6% of its banking system assets, 9% of its GDP)</t>
  </si>
  <si>
    <t>France (share of claims on EE 3.7% of total claims on all countries, 2% of its banking system assets, 5% of its GDP)</t>
  </si>
  <si>
    <t>Belgium (share of claims on EE 7.8% of total claims on all countries, 7% of its banking system assets, 22% of its GDP)</t>
  </si>
  <si>
    <t>Sweden (share of claims on EE 11.8% of total claims on all countries, 11% of its banking system assets, 20% of its GDP)</t>
  </si>
  <si>
    <t>Netherlands (share of claims on EE 2.8% of total claims on all countries, 3% of its banking system assets, 10% of its GDP)</t>
  </si>
  <si>
    <t>Switzerland (share of claims on EE 1.9% of total claims on all countries, 3% of its banking system assets, 13% of its GDP)</t>
  </si>
  <si>
    <t>Portugal (share of claims on EE 8.4% of total claims on all countries, 3% of its banking system assets, 6% of its GDP)</t>
  </si>
  <si>
    <t>Spain (share of claims on EE 0.57% of total claims on all countries, 0.2% of its banking system assets, 0.5% of its GDP)</t>
  </si>
  <si>
    <t>Others (w/ &lt;5% share)</t>
  </si>
  <si>
    <t>TOTAL CESE</t>
  </si>
  <si>
    <t>1/ Relative exposure of country j to country i = re (j; i).</t>
  </si>
  <si>
    <r>
      <t>Source: BIS Quarterly Review: June 2008, Table 9B: Consolidated foreign claims of reporting banks - immediate borrower basis on individual countries by nationality of reporting banks / Amounts outstanding</t>
    </r>
    <r>
      <rPr>
        <sz val="10"/>
        <rFont val="Times New Roman"/>
        <family val="1"/>
      </rPr>
      <t xml:space="preserve"> (end-Dec</t>
    </r>
    <r>
      <rPr>
        <sz val="11"/>
        <color theme="1"/>
        <rFont val="Calibri"/>
        <family val="2"/>
        <scheme val="minor"/>
      </rPr>
      <t xml:space="preserve"> 2007 data, in millions of US dollars).</t>
    </r>
  </si>
  <si>
    <r>
      <t>Source: BIS Quarterly Review: June 2008, Table 9B: Consolidated foreign claims of reporting banks - immediate borrower basis on individual countries by nationality of reporting banks / Amounts outstanding (</t>
    </r>
    <r>
      <rPr>
        <sz val="10"/>
        <rFont val="Times New Roman"/>
        <family val="1"/>
      </rPr>
      <t xml:space="preserve">end-Dec </t>
    </r>
    <r>
      <rPr>
        <sz val="11"/>
        <color theme="1"/>
        <rFont val="Calibri"/>
        <family val="2"/>
        <scheme val="minor"/>
      </rPr>
      <t>2007 data, in millions of US dollars).</t>
    </r>
  </si>
  <si>
    <t>Home Country Exposure to Host Countries</t>
  </si>
  <si>
    <t>BIS Quarterly Review: 'June 2008</t>
  </si>
  <si>
    <t>Table 9B: Consolidated foreign claims of reporting banks - immediate borrower basis</t>
  </si>
  <si>
    <t>On individual countries by nationality of reporting banks / Amounts outstanding</t>
  </si>
  <si>
    <t>In percent of 2007 GDP</t>
  </si>
  <si>
    <t xml:space="preserve"> (Foreign claims owed by a CESE country to a Western European country's banks as a share of the CESE country's GDP, in percent) 1/</t>
  </si>
  <si>
    <t xml:space="preserve">   o/w from</t>
  </si>
  <si>
    <t>share from</t>
  </si>
  <si>
    <t>Total foreign claims</t>
  </si>
  <si>
    <t>1/ Absolute dependence of country i on country j = ad (i; j).</t>
  </si>
  <si>
    <t>Source: BIS Quarterly Review: 'June 2008, Table 9B: Consolidated foreign claims of reporting banks - immediate borrower basis on individual countries by nationality of reporting banks / Amounts outstanding (end-Dec 2007 data).</t>
  </si>
  <si>
    <t xml:space="preserve"> in millions of US dollars).</t>
  </si>
  <si>
    <t>measure of absolute exposure--the ratio between common lender's assets vis-à-vis a country and the common lender's banking assets--ae (i,CL)</t>
  </si>
  <si>
    <t xml:space="preserve">    (Foreign claims of a western European country on a CESE country as a ratio to the Western European country's banking sector assets, in percent) 1/</t>
  </si>
  <si>
    <t>Total</t>
  </si>
  <si>
    <t>1/ Absolute exposure of country j to country i = ae (j; i).</t>
  </si>
  <si>
    <t>Source: BIS Quarterly Review: June 2008, Table 9B: Consolidated foreign claims of reporting banks - immediate borrower basis on individual countries by nationality of reporting banks / Amounts outstanding (end-Dec 2007 data, in millions of US dollars).</t>
  </si>
  <si>
    <t>(multiplied by 100)</t>
  </si>
  <si>
    <t>Asset share of foreing-owned banks</t>
  </si>
  <si>
    <t>..</t>
  </si>
  <si>
    <t>Slovenia</t>
  </si>
  <si>
    <t>Serbia</t>
  </si>
  <si>
    <t>changed following suggestion of Bulgaria desk</t>
  </si>
  <si>
    <t>Czech Rep.</t>
  </si>
  <si>
    <t>Bosnia and Herz.</t>
  </si>
  <si>
    <t>Slovak Rep.</t>
  </si>
  <si>
    <t>Average for all countries</t>
  </si>
  <si>
    <t>http://www.ebrd.com/country/sector/econo/stats/sci.xls</t>
  </si>
  <si>
    <t>EST</t>
  </si>
  <si>
    <t>SVK</t>
  </si>
  <si>
    <t>B&amp;H</t>
  </si>
  <si>
    <t>MNE</t>
  </si>
  <si>
    <t>LTH</t>
  </si>
  <si>
    <t>HRV</t>
  </si>
  <si>
    <t>ALB</t>
  </si>
  <si>
    <t>ROM</t>
  </si>
  <si>
    <t>CZE</t>
  </si>
  <si>
    <t>HUN</t>
  </si>
  <si>
    <t>BGR</t>
  </si>
  <si>
    <t>SRB</t>
  </si>
  <si>
    <t>POL</t>
  </si>
  <si>
    <t>LTA</t>
  </si>
  <si>
    <t>MKD</t>
  </si>
  <si>
    <t>UKR</t>
  </si>
  <si>
    <t>SLO</t>
  </si>
  <si>
    <t>RUS</t>
  </si>
  <si>
    <t>billion EUR</t>
  </si>
  <si>
    <t>Unicredit</t>
  </si>
  <si>
    <t>Raiffeisen</t>
  </si>
  <si>
    <t>Erste</t>
  </si>
  <si>
    <t xml:space="preserve">KBC </t>
  </si>
  <si>
    <t>Societe Generale</t>
  </si>
  <si>
    <t xml:space="preserve">Intesa Sanpaolo </t>
  </si>
  <si>
    <t>OTP</t>
  </si>
  <si>
    <t xml:space="preserve">Swedbank </t>
  </si>
  <si>
    <t xml:space="preserve">ING </t>
  </si>
  <si>
    <t xml:space="preserve">Citibank </t>
  </si>
  <si>
    <t>Commerzbank</t>
  </si>
  <si>
    <t>National Bank of Greece</t>
  </si>
  <si>
    <t>Bayerische Landesbank</t>
  </si>
  <si>
    <t>SEB</t>
  </si>
  <si>
    <t>EFG Eurobank</t>
  </si>
  <si>
    <t>Central Europe</t>
  </si>
  <si>
    <t>Southeastern Europe</t>
  </si>
  <si>
    <t>Baltics</t>
  </si>
  <si>
    <t>Broader Europe</t>
  </si>
  <si>
    <t>CEE share 2007</t>
  </si>
  <si>
    <t>Units</t>
  </si>
  <si>
    <t>Scale</t>
  </si>
  <si>
    <t>Country</t>
  </si>
  <si>
    <t>Database</t>
  </si>
  <si>
    <t>Series_Code</t>
  </si>
  <si>
    <t>Descriptor</t>
  </si>
  <si>
    <t>2007M6</t>
  </si>
  <si>
    <t>2007M7</t>
  </si>
  <si>
    <t>2007M8</t>
  </si>
  <si>
    <t>2007M9</t>
  </si>
  <si>
    <t>2007M10</t>
  </si>
  <si>
    <t>2007M11</t>
  </si>
  <si>
    <t>2007M12</t>
  </si>
  <si>
    <t>2007 -2003</t>
  </si>
  <si>
    <t>D(CG/Y)</t>
  </si>
  <si>
    <t>D(Deposits/GDP)</t>
  </si>
  <si>
    <t>D(Credit/GDP)</t>
  </si>
  <si>
    <t>D(NFL/Y)</t>
  </si>
  <si>
    <t>D(Net Claims on Government/Y)</t>
  </si>
  <si>
    <t>D(C/Y)</t>
  </si>
  <si>
    <t>- Net claims on government</t>
  </si>
  <si>
    <t>AL</t>
  </si>
  <si>
    <t>BLR</t>
  </si>
  <si>
    <t>BY</t>
  </si>
  <si>
    <t>BHG</t>
  </si>
  <si>
    <t>BA</t>
  </si>
  <si>
    <t>BLG</t>
  </si>
  <si>
    <t>BG</t>
  </si>
  <si>
    <t>HR</t>
  </si>
  <si>
    <t>CZ</t>
  </si>
  <si>
    <t>...</t>
  </si>
  <si>
    <t>EE</t>
  </si>
  <si>
    <t>HU</t>
  </si>
  <si>
    <t>LAT</t>
  </si>
  <si>
    <t>LV</t>
  </si>
  <si>
    <t>LT</t>
  </si>
  <si>
    <t>MK</t>
  </si>
  <si>
    <t>MDA</t>
  </si>
  <si>
    <t>MD</t>
  </si>
  <si>
    <t>PL</t>
  </si>
  <si>
    <t>RO</t>
  </si>
  <si>
    <t>RU</t>
  </si>
  <si>
    <t>RS</t>
  </si>
  <si>
    <t>SK</t>
  </si>
  <si>
    <t>UA</t>
  </si>
  <si>
    <t>TUR</t>
  </si>
  <si>
    <t>TR</t>
  </si>
  <si>
    <t>BIS Quarterly Review: 'March 2008</t>
  </si>
  <si>
    <t>In millions of US dollars</t>
  </si>
  <si>
    <t>Claims vis-à-vis</t>
  </si>
  <si>
    <t>share of EE in total foreign claims of each country</t>
  </si>
  <si>
    <t>June 2007 data</t>
  </si>
  <si>
    <t>(as in 9B)</t>
  </si>
  <si>
    <t>All countries</t>
  </si>
  <si>
    <t>Developed countries</t>
  </si>
  <si>
    <t>Other developed countries</t>
  </si>
  <si>
    <t>Developing countries</t>
  </si>
  <si>
    <t xml:space="preserve">   Share</t>
  </si>
  <si>
    <t>Sep 2007 data</t>
  </si>
  <si>
    <t>foreign claims</t>
  </si>
  <si>
    <t>Europe listed</t>
  </si>
  <si>
    <t>each country share in total claims on EM EUR countries</t>
  </si>
  <si>
    <t>European banks</t>
  </si>
  <si>
    <t>claims</t>
  </si>
  <si>
    <t>Dec 2007 data</t>
  </si>
  <si>
    <t>All foreign claims on EE of</t>
  </si>
  <si>
    <t>WE foreign claims on EE of</t>
  </si>
  <si>
    <t>(We) Europe</t>
  </si>
  <si>
    <t>(Em) Europe</t>
  </si>
  <si>
    <t>Absolute exposure indicators</t>
  </si>
  <si>
    <t>total foreign claims</t>
  </si>
  <si>
    <t>Share of each country's claims in total EUR claims on EE</t>
  </si>
  <si>
    <t>Exposure to EE in % of lenders' GDP</t>
  </si>
  <si>
    <t>Exposure to EE in % of lenders' banking sector assets</t>
  </si>
  <si>
    <t>AUT</t>
  </si>
  <si>
    <t>(billions US$)</t>
  </si>
  <si>
    <t>GER</t>
  </si>
  <si>
    <t>GDP</t>
  </si>
  <si>
    <t>PC</t>
  </si>
  <si>
    <t>ITA</t>
  </si>
  <si>
    <t>FRA</t>
  </si>
  <si>
    <t>BEL</t>
  </si>
  <si>
    <t>SWE</t>
  </si>
  <si>
    <t>United Kingdom</t>
  </si>
  <si>
    <t>NETH</t>
  </si>
  <si>
    <t>SWI</t>
  </si>
  <si>
    <t>Other countries*</t>
  </si>
  <si>
    <t>Other WE countries*</t>
  </si>
  <si>
    <t>total claims on EE</t>
  </si>
  <si>
    <t>Claims of all EUR</t>
  </si>
  <si>
    <t>PGL</t>
  </si>
  <si>
    <t>Claims of listed reporting EUR</t>
  </si>
  <si>
    <t>ES</t>
  </si>
  <si>
    <t>Claims of all EUR banks</t>
  </si>
  <si>
    <t>Other WE</t>
  </si>
  <si>
    <t>Foreign claims</t>
  </si>
  <si>
    <t xml:space="preserve">All </t>
  </si>
  <si>
    <t>Developed</t>
  </si>
  <si>
    <t>o/w</t>
  </si>
  <si>
    <t>Other dev.</t>
  </si>
  <si>
    <t>Developing</t>
  </si>
  <si>
    <t>countries</t>
  </si>
  <si>
    <t>o/w from Europe</t>
  </si>
  <si>
    <t>Absolute dependence indicators</t>
  </si>
  <si>
    <t>Share in total claims on Emerging Europe</t>
  </si>
  <si>
    <t>Exposure to all reporting banks in % of the country's GDP</t>
  </si>
  <si>
    <t>Exposure to all reporting banks in % of the country's banking sector assets</t>
  </si>
  <si>
    <t>What is residual Europe?</t>
  </si>
  <si>
    <t>MON</t>
  </si>
  <si>
    <t xml:space="preserve">              (Exposure of an Emerging European (EE) Country to a Western European Country's (EUR) Banks as a share of Total Exposure to all reporting banks Banks) </t>
  </si>
  <si>
    <t>share of each lending country in borrower countries' total foreign claims owed to all reporting banks</t>
  </si>
  <si>
    <t>Same but sorted based on exoosure to Austria</t>
  </si>
  <si>
    <t>Other</t>
  </si>
  <si>
    <t>TOTAL of EUR</t>
  </si>
  <si>
    <t>MAL</t>
  </si>
  <si>
    <t>CYP</t>
  </si>
  <si>
    <t>Source: BIS Quarterly Review: 'March 2008</t>
  </si>
  <si>
    <t>Table 9B: Consolidated foreign claims of reporting banks - immediate borrower basis on individual countries by nationality of reporting banks / Amounts outstanding (end-Sep 2007 data</t>
  </si>
  <si>
    <t>Exposure index (1) = ad (i, CL) * AE (CL, i) 1/</t>
  </si>
  <si>
    <t>CL - Austria, Italy, Germany, France, Sweden -- most common lenders</t>
  </si>
  <si>
    <t xml:space="preserve">With three hypothetical trigger countries for each common lender </t>
  </si>
  <si>
    <t>Nether</t>
  </si>
  <si>
    <t>Swiss</t>
  </si>
  <si>
    <t>Cze</t>
  </si>
  <si>
    <t>Rom</t>
  </si>
  <si>
    <t>Hrv</t>
  </si>
  <si>
    <t>Rus</t>
  </si>
  <si>
    <t>Pol</t>
  </si>
  <si>
    <t>Hun</t>
  </si>
  <si>
    <t>Est</t>
  </si>
  <si>
    <t>Lth</t>
  </si>
  <si>
    <t>Lta</t>
  </si>
  <si>
    <t xml:space="preserve">Cze </t>
  </si>
  <si>
    <t>Tur</t>
  </si>
  <si>
    <t>Czech R</t>
  </si>
  <si>
    <t xml:space="preserve">Bosnia </t>
  </si>
  <si>
    <t>1/ The highlighted values indicate when the index is for the country which is assumed to be the first country experiencing trouble.</t>
  </si>
  <si>
    <t>Source: The authors' calculations, based on Tables 2-5.</t>
  </si>
  <si>
    <t>Amount of funds to be cut from a borrower country i = (amount of funds the common lender provides to i) / (sum of funds provided to other dev'ing countries - amount of funds</t>
  </si>
  <si>
    <t xml:space="preserve"> provided to the country CL has the highest exposure = REB (CL,i)</t>
  </si>
  <si>
    <t>Lat</t>
  </si>
  <si>
    <t>Exposure index (2) = ad (i, CL) * AE (CL, i) * REB (CL,i) 1/</t>
  </si>
  <si>
    <t>With three hypothetical trigger countries for each common lender</t>
  </si>
  <si>
    <t>3 scenarios: for Index 2</t>
  </si>
  <si>
    <t>Most common lender: Austria</t>
  </si>
  <si>
    <t>(2)</t>
  </si>
  <si>
    <t>Most common lender: Italy</t>
  </si>
  <si>
    <t>(3)</t>
  </si>
  <si>
    <t>Most common lender: Sweden</t>
  </si>
  <si>
    <t>(4)</t>
  </si>
  <si>
    <t>Most common lender: Germany</t>
  </si>
  <si>
    <t>Romania experiences crisis</t>
  </si>
  <si>
    <t>Hungary experiences crisis</t>
  </si>
  <si>
    <t>Estonia experiences crisis</t>
  </si>
  <si>
    <t>Russia experiences crisis</t>
  </si>
  <si>
    <t>CZE problems</t>
  </si>
  <si>
    <t>POL Problems</t>
  </si>
  <si>
    <t>EST Problems</t>
  </si>
  <si>
    <t xml:space="preserve"> RUS Problems</t>
  </si>
  <si>
    <t>(1)</t>
  </si>
  <si>
    <t>3 scenarios: for Index 1</t>
  </si>
  <si>
    <t>Cze experiences crisis</t>
  </si>
  <si>
    <t>Poland experiences crisis</t>
  </si>
  <si>
    <t>Estonia Problems</t>
  </si>
  <si>
    <t>Source: The authors' calculations.</t>
  </si>
  <si>
    <t>4 scenarios: for Index 2</t>
  </si>
  <si>
    <t>CZE experiences crisis</t>
  </si>
  <si>
    <t>4 scenarios: for Index 1</t>
  </si>
  <si>
    <t>EStonia Problems</t>
  </si>
  <si>
    <t>Vulnerability index (1) = ad (i, CL) * AE (CL, i) 1/</t>
  </si>
  <si>
    <t xml:space="preserve">Trigger countries are those with respect to which the each common lender chosen has the largest exposure. </t>
  </si>
  <si>
    <t>1/ The highlighted values indicate when the index is for the country which is assumed to be the first country experiencing the crisis.</t>
  </si>
  <si>
    <t>Vulnerability index (2) = ad (i, CL) * AE (CL, i) * REB (CL,i) 1/</t>
  </si>
  <si>
    <t>Czech experiences crisis</t>
  </si>
  <si>
    <t>End-Dec 2007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</si>
</sst>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0.0000"/>
    <numFmt numFmtId="166" formatCode="0.000"/>
    <numFmt numFmtId="167" formatCode="0.0"/>
    <numFmt numFmtId="168" formatCode="_(* #,##0_);_(* \(#,##0\);_(* &quot;-&quot;??_);_(@_)"/>
    <numFmt numFmtId="169" formatCode="#,##0.0"/>
    <numFmt numFmtId="170" formatCode="0.0%"/>
    <numFmt numFmtId="171" formatCode="0.00000000"/>
  </numFmts>
  <fonts count="21">
    <font>
      <sz val="11"/>
      <color theme="1"/>
      <name val="Calibri"/>
      <family val="2"/>
      <scheme val="minor"/>
    </font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</font>
    <font>
      <b/>
      <sz val="8"/>
      <color indexed="81"/>
      <name val="Tahoma"/>
    </font>
    <font>
      <sz val="8"/>
      <color indexed="81"/>
      <name val="Tahoma"/>
    </font>
    <font>
      <sz val="9.5"/>
      <name val="Times New Roman"/>
    </font>
    <font>
      <sz val="12"/>
      <name val="Arial"/>
      <family val="2"/>
    </font>
    <font>
      <sz val="10"/>
      <name val="Arial"/>
      <family val="2"/>
    </font>
    <font>
      <sz val="9"/>
      <name val="Times New Roman"/>
    </font>
    <font>
      <i/>
      <sz val="10"/>
      <name val="Helv"/>
    </font>
    <font>
      <sz val="10"/>
      <color indexed="8"/>
      <name val="ARIAL"/>
      <charset val="1"/>
    </font>
    <font>
      <sz val="10"/>
      <color indexed="23"/>
      <name val="Times New Roman"/>
    </font>
    <font>
      <b/>
      <sz val="10"/>
      <color indexed="23"/>
      <name val="Times New Roman"/>
      <family val="1"/>
    </font>
    <font>
      <sz val="10"/>
      <color indexed="23"/>
      <name val="Arial"/>
    </font>
    <font>
      <b/>
      <sz val="10"/>
      <name val="Arial"/>
      <family val="2"/>
    </font>
    <font>
      <sz val="8"/>
      <name val="Times New Roman"/>
    </font>
    <font>
      <sz val="10"/>
      <color indexed="10"/>
      <name val="Times New Roman"/>
    </font>
    <font>
      <b/>
      <sz val="10"/>
      <color indexed="22"/>
      <name val="Times New Roman"/>
      <family val="1"/>
    </font>
    <font>
      <sz val="10"/>
      <color indexed="22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1" fillId="0" borderId="0"/>
    <xf numFmtId="0" fontId="4" fillId="3" borderId="0" applyNumberFormat="0" applyFont="0" applyBorder="0" applyAlignment="0" applyProtection="0"/>
    <xf numFmtId="0" fontId="4" fillId="4" borderId="0" applyNumberFormat="0" applyFont="0" applyBorder="0" applyAlignment="0" applyProtection="0"/>
    <xf numFmtId="0" fontId="4" fillId="5" borderId="0" applyNumberFormat="0" applyFont="0" applyBorder="0" applyAlignment="0" applyProtection="0"/>
    <xf numFmtId="0" fontId="4" fillId="6" borderId="0" applyNumberFormat="0" applyFont="0" applyBorder="0" applyAlignment="0" applyProtection="0"/>
    <xf numFmtId="0" fontId="4" fillId="7" borderId="0" applyNumberFormat="0" applyFon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9" fontId="10" fillId="0" borderId="0" applyFont="0" applyFill="0" applyBorder="0" applyAlignment="0" applyProtection="0"/>
    <xf numFmtId="0" fontId="11" fillId="0" borderId="5"/>
    <xf numFmtId="0" fontId="12" fillId="0" borderId="0">
      <alignment vertical="top"/>
    </xf>
    <xf numFmtId="0" fontId="4" fillId="0" borderId="0"/>
    <xf numFmtId="9" fontId="1" fillId="0" borderId="0" applyFont="0" applyFill="0" applyBorder="0" applyAlignment="0" applyProtection="0"/>
    <xf numFmtId="0" fontId="4" fillId="0" borderId="0"/>
  </cellStyleXfs>
  <cellXfs count="183">
    <xf numFmtId="0" fontId="0" fillId="0" borderId="0" xfId="0"/>
    <xf numFmtId="0" fontId="1" fillId="0" borderId="0" xfId="1"/>
    <xf numFmtId="0" fontId="2" fillId="0" borderId="0" xfId="1" applyFont="1"/>
    <xf numFmtId="0" fontId="1" fillId="2" borderId="0" xfId="1" applyFill="1"/>
    <xf numFmtId="0" fontId="1" fillId="0" borderId="0" xfId="1" applyAlignment="1">
      <alignment horizontal="center"/>
    </xf>
    <xf numFmtId="0" fontId="1" fillId="0" borderId="1" xfId="1" applyBorder="1"/>
    <xf numFmtId="0" fontId="2" fillId="0" borderId="1" xfId="1" applyFont="1" applyBorder="1" applyAlignment="1">
      <alignment horizontal="center" wrapText="1"/>
    </xf>
    <xf numFmtId="0" fontId="1" fillId="0" borderId="1" xfId="1" applyBorder="1" applyAlignment="1">
      <alignment horizontal="center" wrapText="1"/>
    </xf>
    <xf numFmtId="0" fontId="2" fillId="0" borderId="1" xfId="1" applyFont="1" applyBorder="1"/>
    <xf numFmtId="0" fontId="1" fillId="0" borderId="2" xfId="1" applyBorder="1"/>
    <xf numFmtId="0" fontId="1" fillId="0" borderId="3" xfId="1" applyBorder="1" applyAlignment="1">
      <alignment horizontal="center" wrapText="1"/>
    </xf>
    <xf numFmtId="0" fontId="2" fillId="0" borderId="0" xfId="1" quotePrefix="1" applyFont="1"/>
    <xf numFmtId="0" fontId="1" fillId="0" borderId="0" xfId="1" applyAlignment="1">
      <alignment wrapText="1"/>
    </xf>
    <xf numFmtId="0" fontId="1" fillId="0" borderId="0" xfId="1" applyFill="1"/>
    <xf numFmtId="0" fontId="2" fillId="0" borderId="0" xfId="1" applyFont="1" applyAlignment="1">
      <alignment wrapText="1"/>
    </xf>
    <xf numFmtId="0" fontId="2" fillId="0" borderId="0" xfId="1" applyFont="1" applyFill="1"/>
    <xf numFmtId="1" fontId="2" fillId="0" borderId="0" xfId="1" quotePrefix="1" applyNumberFormat="1" applyFont="1"/>
    <xf numFmtId="2" fontId="1" fillId="0" borderId="0" xfId="1" applyNumberFormat="1"/>
    <xf numFmtId="1" fontId="2" fillId="0" borderId="0" xfId="1" applyNumberFormat="1" applyFont="1"/>
    <xf numFmtId="2" fontId="3" fillId="0" borderId="0" xfId="1" quotePrefix="1" applyNumberFormat="1" applyFont="1"/>
    <xf numFmtId="2" fontId="2" fillId="0" borderId="0" xfId="1" applyNumberFormat="1" applyFont="1"/>
    <xf numFmtId="2" fontId="1" fillId="0" borderId="0" xfId="1" quotePrefix="1" applyNumberFormat="1"/>
    <xf numFmtId="2" fontId="1" fillId="0" borderId="2" xfId="1" applyNumberFormat="1" applyBorder="1"/>
    <xf numFmtId="2" fontId="2" fillId="0" borderId="2" xfId="1" applyNumberFormat="1" applyFont="1" applyBorder="1"/>
    <xf numFmtId="0" fontId="1" fillId="0" borderId="0" xfId="1" applyFill="1" applyBorder="1"/>
    <xf numFmtId="0" fontId="1" fillId="0" borderId="0" xfId="1" applyAlignment="1">
      <alignment wrapText="1"/>
    </xf>
    <xf numFmtId="165" fontId="1" fillId="0" borderId="0" xfId="1" applyNumberFormat="1"/>
    <xf numFmtId="0" fontId="1" fillId="0" borderId="0" xfId="1" quotePrefix="1"/>
    <xf numFmtId="0" fontId="3" fillId="0" borderId="0" xfId="1" applyFont="1"/>
    <xf numFmtId="2" fontId="1" fillId="2" borderId="0" xfId="1" applyNumberFormat="1" applyFill="1"/>
    <xf numFmtId="166" fontId="3" fillId="0" borderId="0" xfId="1" quotePrefix="1" applyNumberFormat="1" applyFont="1"/>
    <xf numFmtId="1" fontId="1" fillId="0" borderId="0" xfId="1" applyNumberFormat="1"/>
    <xf numFmtId="0" fontId="2" fillId="0" borderId="2" xfId="1" applyFont="1" applyBorder="1"/>
    <xf numFmtId="166" fontId="2" fillId="0" borderId="2" xfId="1" applyNumberFormat="1" applyFont="1" applyBorder="1"/>
    <xf numFmtId="0" fontId="1" fillId="0" borderId="0" xfId="1" applyBorder="1"/>
    <xf numFmtId="167" fontId="1" fillId="0" borderId="0" xfId="1" applyNumberFormat="1"/>
    <xf numFmtId="167" fontId="2" fillId="0" borderId="0" xfId="1" applyNumberFormat="1" applyFont="1"/>
    <xf numFmtId="0" fontId="1" fillId="0" borderId="1" xfId="1" applyBorder="1" applyAlignment="1">
      <alignment wrapText="1"/>
    </xf>
    <xf numFmtId="0" fontId="1" fillId="0" borderId="0" xfId="1" applyBorder="1" applyAlignment="1">
      <alignment wrapText="1"/>
    </xf>
    <xf numFmtId="0" fontId="1" fillId="0" borderId="0" xfId="1" applyBorder="1" applyAlignment="1">
      <alignment horizontal="center" wrapText="1"/>
    </xf>
    <xf numFmtId="168" fontId="0" fillId="0" borderId="0" xfId="7" applyNumberFormat="1" applyFont="1"/>
    <xf numFmtId="166" fontId="1" fillId="0" borderId="0" xfId="1" applyNumberFormat="1"/>
    <xf numFmtId="166" fontId="2" fillId="0" borderId="0" xfId="1" applyNumberFormat="1" applyFont="1"/>
    <xf numFmtId="168" fontId="3" fillId="0" borderId="0" xfId="7" applyNumberFormat="1" applyFont="1"/>
    <xf numFmtId="168" fontId="2" fillId="0" borderId="2" xfId="7" applyNumberFormat="1" applyFont="1" applyBorder="1"/>
    <xf numFmtId="0" fontId="7" fillId="0" borderId="0" xfId="1" applyFont="1" applyFill="1" applyBorder="1"/>
    <xf numFmtId="0" fontId="7" fillId="0" borderId="0" xfId="1" applyFont="1" applyBorder="1"/>
    <xf numFmtId="0" fontId="8" fillId="0" borderId="0" xfId="8" applyFont="1"/>
    <xf numFmtId="0" fontId="1" fillId="0" borderId="0" xfId="8"/>
    <xf numFmtId="0" fontId="1" fillId="0" borderId="4" xfId="8" applyBorder="1"/>
    <xf numFmtId="0" fontId="9" fillId="0" borderId="4" xfId="8" applyFont="1" applyBorder="1"/>
    <xf numFmtId="0" fontId="9" fillId="0" borderId="4" xfId="8" applyFont="1" applyBorder="1" applyAlignment="1">
      <alignment horizontal="center"/>
    </xf>
    <xf numFmtId="0" fontId="9" fillId="0" borderId="0" xfId="8" applyFont="1"/>
    <xf numFmtId="167" fontId="9" fillId="0" borderId="0" xfId="8" applyNumberFormat="1" applyFont="1" applyAlignment="1">
      <alignment horizontal="center"/>
    </xf>
    <xf numFmtId="167" fontId="9" fillId="8" borderId="0" xfId="8" applyNumberFormat="1" applyFont="1" applyFill="1" applyAlignment="1">
      <alignment horizontal="center"/>
    </xf>
    <xf numFmtId="0" fontId="9" fillId="0" borderId="0" xfId="8" applyFont="1" applyBorder="1"/>
    <xf numFmtId="167" fontId="9" fillId="0" borderId="0" xfId="8" applyNumberFormat="1" applyFont="1" applyBorder="1" applyAlignment="1">
      <alignment horizontal="center"/>
    </xf>
    <xf numFmtId="167" fontId="9" fillId="0" borderId="0" xfId="8" applyNumberFormat="1" applyFont="1" applyFill="1" applyAlignment="1">
      <alignment horizontal="center"/>
    </xf>
    <xf numFmtId="0" fontId="1" fillId="0" borderId="0" xfId="8" applyFont="1"/>
    <xf numFmtId="167" fontId="9" fillId="0" borderId="4" xfId="8" applyNumberFormat="1" applyFont="1" applyBorder="1" applyAlignment="1">
      <alignment horizontal="center"/>
    </xf>
    <xf numFmtId="0" fontId="2" fillId="0" borderId="0" xfId="12" applyFont="1"/>
    <xf numFmtId="0" fontId="1" fillId="0" borderId="0" xfId="12" applyFont="1"/>
    <xf numFmtId="1" fontId="1" fillId="0" borderId="0" xfId="12" applyNumberFormat="1" applyFont="1"/>
    <xf numFmtId="167" fontId="1" fillId="0" borderId="0" xfId="12" applyNumberFormat="1" applyFont="1"/>
    <xf numFmtId="170" fontId="1" fillId="0" borderId="0" xfId="13" applyNumberFormat="1"/>
    <xf numFmtId="170" fontId="1" fillId="0" borderId="0" xfId="13" applyNumberFormat="1" applyFont="1"/>
    <xf numFmtId="0" fontId="13" fillId="0" borderId="0" xfId="12" applyFont="1"/>
    <xf numFmtId="0" fontId="14" fillId="0" borderId="0" xfId="12" applyFont="1"/>
    <xf numFmtId="170" fontId="13" fillId="0" borderId="0" xfId="13" applyNumberFormat="1" applyFont="1"/>
    <xf numFmtId="10" fontId="13" fillId="0" borderId="0" xfId="13" applyNumberFormat="1" applyFont="1"/>
    <xf numFmtId="2" fontId="13" fillId="0" borderId="0" xfId="12" applyNumberFormat="1" applyFont="1"/>
    <xf numFmtId="167" fontId="13" fillId="0" borderId="0" xfId="12" applyNumberFormat="1" applyFont="1"/>
    <xf numFmtId="169" fontId="13" fillId="0" borderId="0" xfId="12" applyNumberFormat="1" applyFont="1"/>
    <xf numFmtId="0" fontId="15" fillId="0" borderId="0" xfId="14" applyFont="1"/>
    <xf numFmtId="0" fontId="14" fillId="0" borderId="0" xfId="14" applyFont="1"/>
    <xf numFmtId="0" fontId="4" fillId="0" borderId="0" xfId="14"/>
    <xf numFmtId="170" fontId="15" fillId="0" borderId="0" xfId="14" applyNumberFormat="1" applyFont="1"/>
    <xf numFmtId="169" fontId="1" fillId="0" borderId="0" xfId="12" applyNumberFormat="1" applyFont="1"/>
    <xf numFmtId="10" fontId="1" fillId="0" borderId="0" xfId="13" applyNumberFormat="1"/>
    <xf numFmtId="170" fontId="1" fillId="0" borderId="0" xfId="13" applyNumberFormat="1" applyFill="1"/>
    <xf numFmtId="2" fontId="1" fillId="0" borderId="0" xfId="12" applyNumberFormat="1" applyFont="1" applyFill="1"/>
    <xf numFmtId="2" fontId="1" fillId="0" borderId="0" xfId="12" applyNumberFormat="1" applyFont="1"/>
    <xf numFmtId="0" fontId="1" fillId="2" borderId="0" xfId="1" applyFont="1" applyFill="1"/>
    <xf numFmtId="0" fontId="1" fillId="9" borderId="0" xfId="1" applyFont="1" applyFill="1"/>
    <xf numFmtId="2" fontId="1" fillId="2" borderId="0" xfId="1" applyNumberFormat="1" applyFont="1" applyFill="1"/>
    <xf numFmtId="2" fontId="1" fillId="9" borderId="0" xfId="1" applyNumberFormat="1" applyFont="1" applyFill="1"/>
    <xf numFmtId="0" fontId="1" fillId="0" borderId="0" xfId="1" quotePrefix="1" applyNumberFormat="1"/>
    <xf numFmtId="2" fontId="1" fillId="2" borderId="0" xfId="13" applyNumberFormat="1" applyFont="1" applyFill="1"/>
    <xf numFmtId="165" fontId="1" fillId="9" borderId="0" xfId="1" applyNumberFormat="1" applyFont="1" applyFill="1"/>
    <xf numFmtId="2" fontId="1" fillId="9" borderId="0" xfId="13" applyNumberFormat="1" applyFont="1" applyFill="1"/>
    <xf numFmtId="2" fontId="1" fillId="0" borderId="0" xfId="1" quotePrefix="1" applyNumberFormat="1" applyAlignment="1">
      <alignment horizontal="right"/>
    </xf>
    <xf numFmtId="2" fontId="1" fillId="2" borderId="0" xfId="13" applyNumberFormat="1" applyFill="1"/>
    <xf numFmtId="165" fontId="1" fillId="2" borderId="0" xfId="1" applyNumberFormat="1" applyFont="1" applyFill="1"/>
    <xf numFmtId="2" fontId="1" fillId="2" borderId="0" xfId="1" quotePrefix="1" applyNumberFormat="1" applyFill="1" applyAlignment="1">
      <alignment horizontal="right"/>
    </xf>
    <xf numFmtId="2" fontId="1" fillId="0" borderId="0" xfId="13" applyNumberFormat="1"/>
    <xf numFmtId="0" fontId="1" fillId="0" borderId="0" xfId="1" applyFont="1"/>
    <xf numFmtId="0" fontId="1" fillId="0" borderId="0" xfId="1" applyAlignment="1">
      <alignment horizontal="center"/>
    </xf>
    <xf numFmtId="0" fontId="1" fillId="0" borderId="0" xfId="1" applyAlignment="1">
      <alignment wrapText="1"/>
    </xf>
    <xf numFmtId="3" fontId="16" fillId="2" borderId="6" xfId="1" applyNumberFormat="1" applyFont="1" applyFill="1" applyBorder="1"/>
    <xf numFmtId="0" fontId="17" fillId="0" borderId="0" xfId="1" applyFont="1" applyAlignment="1">
      <alignment wrapText="1"/>
    </xf>
    <xf numFmtId="3" fontId="1" fillId="0" borderId="0" xfId="1" applyNumberFormat="1"/>
    <xf numFmtId="168" fontId="1" fillId="2" borderId="0" xfId="1" applyNumberFormat="1" applyFill="1"/>
    <xf numFmtId="168" fontId="1" fillId="0" borderId="0" xfId="1" applyNumberFormat="1"/>
    <xf numFmtId="0" fontId="1" fillId="10" borderId="0" xfId="1" applyFill="1"/>
    <xf numFmtId="168" fontId="1" fillId="11" borderId="0" xfId="7" applyNumberFormat="1" applyFont="1" applyFill="1"/>
    <xf numFmtId="168" fontId="0" fillId="0" borderId="0" xfId="7" applyNumberFormat="1" applyFont="1" applyFill="1"/>
    <xf numFmtId="168" fontId="0" fillId="2" borderId="0" xfId="7" applyNumberFormat="1" applyFont="1" applyFill="1"/>
    <xf numFmtId="168" fontId="0" fillId="11" borderId="0" xfId="7" applyNumberFormat="1" applyFont="1" applyFill="1"/>
    <xf numFmtId="0" fontId="2" fillId="2" borderId="0" xfId="1" applyFont="1" applyFill="1"/>
    <xf numFmtId="3" fontId="3" fillId="0" borderId="0" xfId="1" applyNumberFormat="1" applyFont="1"/>
    <xf numFmtId="167" fontId="3" fillId="0" borderId="0" xfId="1" applyNumberFormat="1" applyFont="1"/>
    <xf numFmtId="2" fontId="3" fillId="0" borderId="0" xfId="1" applyNumberFormat="1" applyFont="1"/>
    <xf numFmtId="168" fontId="18" fillId="11" borderId="0" xfId="7" applyNumberFormat="1" applyFont="1" applyFill="1"/>
    <xf numFmtId="0" fontId="2" fillId="11" borderId="0" xfId="1" applyFont="1" applyFill="1"/>
    <xf numFmtId="0" fontId="1" fillId="9" borderId="0" xfId="1" applyFill="1"/>
    <xf numFmtId="170" fontId="0" fillId="0" borderId="0" xfId="13" applyNumberFormat="1" applyFont="1"/>
    <xf numFmtId="168" fontId="0" fillId="12" borderId="0" xfId="7" applyNumberFormat="1" applyFont="1" applyFill="1"/>
    <xf numFmtId="2" fontId="2" fillId="0" borderId="0" xfId="1" applyNumberFormat="1" applyFont="1" applyFill="1"/>
    <xf numFmtId="168" fontId="2" fillId="0" borderId="0" xfId="7" applyNumberFormat="1" applyFont="1"/>
    <xf numFmtId="0" fontId="1" fillId="13" borderId="0" xfId="1" applyFill="1"/>
    <xf numFmtId="0" fontId="3" fillId="0" borderId="1" xfId="1" applyFont="1" applyBorder="1"/>
    <xf numFmtId="2" fontId="2" fillId="0" borderId="0" xfId="1" quotePrefix="1" applyNumberFormat="1" applyFont="1"/>
    <xf numFmtId="171" fontId="1" fillId="0" borderId="0" xfId="1" applyNumberFormat="1"/>
    <xf numFmtId="2" fontId="1" fillId="0" borderId="0" xfId="1" applyNumberFormat="1" applyBorder="1"/>
    <xf numFmtId="0" fontId="1" fillId="0" borderId="7" xfId="1" applyBorder="1"/>
    <xf numFmtId="0" fontId="2" fillId="0" borderId="7" xfId="1" applyFont="1" applyBorder="1" applyAlignment="1">
      <alignment horizontal="center"/>
    </xf>
    <xf numFmtId="0" fontId="2" fillId="0" borderId="7" xfId="1" applyFont="1" applyBorder="1"/>
    <xf numFmtId="0" fontId="1" fillId="9" borderId="2" xfId="1" applyFill="1" applyBorder="1"/>
    <xf numFmtId="167" fontId="1" fillId="0" borderId="0" xfId="1" applyNumberFormat="1" applyFill="1"/>
    <xf numFmtId="165" fontId="1" fillId="2" borderId="0" xfId="1" applyNumberFormat="1" applyFill="1"/>
    <xf numFmtId="165" fontId="1" fillId="0" borderId="0" xfId="1" applyNumberFormat="1" applyFill="1"/>
    <xf numFmtId="2" fontId="1" fillId="0" borderId="0" xfId="1" applyNumberFormat="1" applyFill="1"/>
    <xf numFmtId="168" fontId="0" fillId="0" borderId="2" xfId="7" applyNumberFormat="1" applyFont="1" applyBorder="1"/>
    <xf numFmtId="165" fontId="1" fillId="0" borderId="2" xfId="1" applyNumberFormat="1" applyBorder="1"/>
    <xf numFmtId="2" fontId="1" fillId="9" borderId="0" xfId="1" applyNumberFormat="1" applyFill="1"/>
    <xf numFmtId="165" fontId="1" fillId="9" borderId="0" xfId="1" applyNumberFormat="1" applyFill="1"/>
    <xf numFmtId="168" fontId="0" fillId="0" borderId="0" xfId="7" applyNumberFormat="1" applyFont="1" applyBorder="1"/>
    <xf numFmtId="0" fontId="1" fillId="9" borderId="2" xfId="1" applyFont="1" applyFill="1" applyBorder="1" applyAlignment="1">
      <alignment horizontal="center"/>
    </xf>
    <xf numFmtId="0" fontId="1" fillId="0" borderId="2" xfId="1" applyFont="1" applyBorder="1"/>
    <xf numFmtId="0" fontId="1" fillId="9" borderId="2" xfId="1" applyFill="1" applyBorder="1" applyAlignment="1">
      <alignment horizontal="center"/>
    </xf>
    <xf numFmtId="168" fontId="1" fillId="0" borderId="0" xfId="7" applyNumberFormat="1" applyFont="1"/>
    <xf numFmtId="0" fontId="18" fillId="0" borderId="2" xfId="1" applyFont="1" applyBorder="1"/>
    <xf numFmtId="168" fontId="1" fillId="0" borderId="2" xfId="7" applyNumberFormat="1" applyFont="1" applyBorder="1"/>
    <xf numFmtId="168" fontId="2" fillId="2" borderId="0" xfId="7" applyNumberFormat="1" applyFont="1" applyFill="1"/>
    <xf numFmtId="0" fontId="2" fillId="2" borderId="0" xfId="1" quotePrefix="1" applyFont="1" applyFill="1"/>
    <xf numFmtId="168" fontId="1" fillId="2" borderId="0" xfId="7" applyNumberFormat="1" applyFont="1" applyFill="1"/>
    <xf numFmtId="166" fontId="1" fillId="2" borderId="0" xfId="1" applyNumberFormat="1" applyFill="1"/>
    <xf numFmtId="0" fontId="3" fillId="2" borderId="0" xfId="1" applyFont="1" applyFill="1"/>
    <xf numFmtId="168" fontId="3" fillId="2" borderId="0" xfId="7" applyNumberFormat="1" applyFont="1" applyFill="1"/>
    <xf numFmtId="2" fontId="1" fillId="2" borderId="2" xfId="1" applyNumberFormat="1" applyFill="1" applyBorder="1"/>
    <xf numFmtId="166" fontId="1" fillId="2" borderId="2" xfId="1" applyNumberFormat="1" applyFill="1" applyBorder="1"/>
    <xf numFmtId="168" fontId="1" fillId="2" borderId="2" xfId="7" applyNumberFormat="1" applyFont="1" applyFill="1" applyBorder="1"/>
    <xf numFmtId="168" fontId="1" fillId="2" borderId="0" xfId="7" applyNumberFormat="1" applyFont="1" applyFill="1" applyBorder="1"/>
    <xf numFmtId="2" fontId="3" fillId="2" borderId="0" xfId="1" applyNumberFormat="1" applyFont="1" applyFill="1"/>
    <xf numFmtId="2" fontId="1" fillId="2" borderId="0" xfId="7" applyNumberFormat="1" applyFont="1" applyFill="1"/>
    <xf numFmtId="167" fontId="1" fillId="2" borderId="0" xfId="1" applyNumberFormat="1" applyFill="1"/>
    <xf numFmtId="2" fontId="2" fillId="2" borderId="0" xfId="7" applyNumberFormat="1" applyFont="1" applyFill="1"/>
    <xf numFmtId="2" fontId="3" fillId="2" borderId="0" xfId="7" applyNumberFormat="1" applyFont="1" applyFill="1"/>
    <xf numFmtId="0" fontId="1" fillId="2" borderId="7" xfId="1" applyFill="1" applyBorder="1"/>
    <xf numFmtId="0" fontId="2" fillId="2" borderId="7" xfId="1" applyFont="1" applyFill="1" applyBorder="1" applyAlignment="1">
      <alignment horizontal="center"/>
    </xf>
    <xf numFmtId="0" fontId="2" fillId="2" borderId="7" xfId="1" applyFont="1" applyFill="1" applyBorder="1"/>
    <xf numFmtId="0" fontId="1" fillId="2" borderId="2" xfId="1" applyFill="1" applyBorder="1"/>
    <xf numFmtId="0" fontId="18" fillId="2" borderId="2" xfId="1" applyFont="1" applyFill="1" applyBorder="1"/>
    <xf numFmtId="0" fontId="1" fillId="2" borderId="0" xfId="1" applyFill="1" applyBorder="1"/>
    <xf numFmtId="0" fontId="20" fillId="0" borderId="2" xfId="1" applyFont="1" applyBorder="1"/>
    <xf numFmtId="0" fontId="20" fillId="0" borderId="0" xfId="1" applyFont="1" applyBorder="1"/>
    <xf numFmtId="2" fontId="20" fillId="0" borderId="0" xfId="1" applyNumberFormat="1" applyFont="1"/>
    <xf numFmtId="166" fontId="1" fillId="9" borderId="0" xfId="1" applyNumberFormat="1" applyFill="1"/>
    <xf numFmtId="2" fontId="20" fillId="9" borderId="0" xfId="1" applyNumberFormat="1" applyFont="1" applyFill="1"/>
    <xf numFmtId="166" fontId="1" fillId="0" borderId="2" xfId="1" applyNumberFormat="1" applyBorder="1"/>
    <xf numFmtId="2" fontId="20" fillId="0" borderId="2" xfId="1" applyNumberFormat="1" applyFont="1" applyBorder="1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wrapText="1"/>
    </xf>
    <xf numFmtId="0" fontId="3" fillId="0" borderId="0" xfId="1" applyFont="1" applyAlignment="1">
      <alignment horizontal="center"/>
    </xf>
    <xf numFmtId="0" fontId="1" fillId="0" borderId="0" xfId="1" applyAlignment="1">
      <alignment horizontal="left" wrapText="1"/>
    </xf>
    <xf numFmtId="0" fontId="7" fillId="0" borderId="0" xfId="1" applyFont="1" applyAlignment="1">
      <alignment wrapText="1"/>
    </xf>
    <xf numFmtId="0" fontId="10" fillId="0" borderId="0" xfId="1" applyFont="1" applyAlignment="1">
      <alignment wrapText="1"/>
    </xf>
    <xf numFmtId="0" fontId="1" fillId="0" borderId="0" xfId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</cellXfs>
  <cellStyles count="15">
    <cellStyle name="=D:\WINNT\SYSTEM32\COMMAND.COM" xfId="14"/>
    <cellStyle name="Comma 2" xfId="7"/>
    <cellStyle name="imf-one decimal" xfId="9"/>
    <cellStyle name="Normal 2" xfId="1"/>
    <cellStyle name="Normal_CEE individual banking groups data" xfId="12"/>
    <cellStyle name="Normal_Excel charts for Luc's Presentation in Vienna-v3" xfId="8"/>
    <cellStyle name="normální" xfId="0" builtinId="0"/>
    <cellStyle name="Notes" xfId="10"/>
    <cellStyle name="Percent 2" xfId="13"/>
    <cellStyle name="Style 1" xfId="11"/>
    <cellStyle name="XL3 Blue" xfId="2"/>
    <cellStyle name="XL3 Green" xfId="3"/>
    <cellStyle name="XL3 Orange" xfId="4"/>
    <cellStyle name="XL3 Red" xfId="5"/>
    <cellStyle name="XL3 Yellow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worksheet" Target="worksheets/sheet11.xml"/><Relationship Id="rId18" Type="http://schemas.openxmlformats.org/officeDocument/2006/relationships/worksheet" Target="worksheets/sheet15.xml"/><Relationship Id="rId26" Type="http://schemas.openxmlformats.org/officeDocument/2006/relationships/worksheet" Target="worksheets/sheet23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8.xml"/><Relationship Id="rId34" Type="http://schemas.openxmlformats.org/officeDocument/2006/relationships/externalLink" Target="externalLinks/externalLink8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0.xml"/><Relationship Id="rId17" Type="http://schemas.openxmlformats.org/officeDocument/2006/relationships/chartsheet" Target="chartsheets/sheet3.xml"/><Relationship Id="rId25" Type="http://schemas.openxmlformats.org/officeDocument/2006/relationships/worksheet" Target="worksheets/sheet22.xml"/><Relationship Id="rId33" Type="http://schemas.openxmlformats.org/officeDocument/2006/relationships/externalLink" Target="externalLinks/externalLink7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worksheet" Target="worksheets/sheet17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9.xml"/><Relationship Id="rId24" Type="http://schemas.openxmlformats.org/officeDocument/2006/relationships/worksheet" Target="worksheets/sheet21.xml"/><Relationship Id="rId32" Type="http://schemas.openxmlformats.org/officeDocument/2006/relationships/externalLink" Target="externalLinks/externalLink6.xml"/><Relationship Id="rId37" Type="http://schemas.openxmlformats.org/officeDocument/2006/relationships/styles" Target="styles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3.xml"/><Relationship Id="rId23" Type="http://schemas.openxmlformats.org/officeDocument/2006/relationships/worksheet" Target="worksheets/sheet20.xml"/><Relationship Id="rId28" Type="http://schemas.openxmlformats.org/officeDocument/2006/relationships/externalLink" Target="externalLinks/externalLink2.xml"/><Relationship Id="rId36" Type="http://schemas.openxmlformats.org/officeDocument/2006/relationships/theme" Target="theme/theme1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6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22" Type="http://schemas.openxmlformats.org/officeDocument/2006/relationships/worksheet" Target="worksheets/sheet19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6.104328523862379E-2"/>
          <c:y val="4.404567699836872E-2"/>
          <c:w val="0.87347391786903461"/>
          <c:h val="0.75367047308319868"/>
        </c:manualLayout>
      </c:layout>
      <c:barChart>
        <c:barDir val="col"/>
        <c:grouping val="clustered"/>
        <c:ser>
          <c:idx val="0"/>
          <c:order val="0"/>
          <c:tx>
            <c:strRef>
              <c:f>'Fig 1 data'!$D$31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1 data'!$C$32:$C$49</c:f>
              <c:strCache>
                <c:ptCount val="18"/>
                <c:pt idx="0">
                  <c:v>EST</c:v>
                </c:pt>
                <c:pt idx="1">
                  <c:v>SVK</c:v>
                </c:pt>
                <c:pt idx="2">
                  <c:v>B&amp;H</c:v>
                </c:pt>
                <c:pt idx="3">
                  <c:v>MNE</c:v>
                </c:pt>
                <c:pt idx="4">
                  <c:v>LTH</c:v>
                </c:pt>
                <c:pt idx="5">
                  <c:v>HRV</c:v>
                </c:pt>
                <c:pt idx="6">
                  <c:v>ALB</c:v>
                </c:pt>
                <c:pt idx="7">
                  <c:v>ROM</c:v>
                </c:pt>
                <c:pt idx="8">
                  <c:v>CZE</c:v>
                </c:pt>
                <c:pt idx="9">
                  <c:v>HUN</c:v>
                </c:pt>
                <c:pt idx="10">
                  <c:v>BGR</c:v>
                </c:pt>
                <c:pt idx="11">
                  <c:v>SRB</c:v>
                </c:pt>
                <c:pt idx="12">
                  <c:v>POL</c:v>
                </c:pt>
                <c:pt idx="13">
                  <c:v>LTA</c:v>
                </c:pt>
                <c:pt idx="14">
                  <c:v>MKD</c:v>
                </c:pt>
                <c:pt idx="15">
                  <c:v>UKR</c:v>
                </c:pt>
                <c:pt idx="16">
                  <c:v>SLO</c:v>
                </c:pt>
                <c:pt idx="17">
                  <c:v>RUS</c:v>
                </c:pt>
              </c:strCache>
            </c:strRef>
          </c:cat>
          <c:val>
            <c:numRef>
              <c:f>'Fig 1 data'!$D$32:$D$49</c:f>
              <c:numCache>
                <c:formatCode>0.0</c:formatCode>
                <c:ptCount val="18"/>
                <c:pt idx="0">
                  <c:v>97.4</c:v>
                </c:pt>
                <c:pt idx="1">
                  <c:v>42.7</c:v>
                </c:pt>
                <c:pt idx="2">
                  <c:v>21.6</c:v>
                </c:pt>
                <c:pt idx="4">
                  <c:v>54.7</c:v>
                </c:pt>
                <c:pt idx="5">
                  <c:v>84.1</c:v>
                </c:pt>
                <c:pt idx="6">
                  <c:v>35.200000000000003</c:v>
                </c:pt>
                <c:pt idx="7">
                  <c:v>46.7</c:v>
                </c:pt>
                <c:pt idx="8">
                  <c:v>65.400000000000006</c:v>
                </c:pt>
                <c:pt idx="9">
                  <c:v>67.400000000000006</c:v>
                </c:pt>
                <c:pt idx="10">
                  <c:v>75.3</c:v>
                </c:pt>
                <c:pt idx="11">
                  <c:v>0.5</c:v>
                </c:pt>
                <c:pt idx="12">
                  <c:v>72.599999999999994</c:v>
                </c:pt>
                <c:pt idx="13">
                  <c:v>74.400000000000006</c:v>
                </c:pt>
                <c:pt idx="14">
                  <c:v>53.4</c:v>
                </c:pt>
                <c:pt idx="15">
                  <c:v>11.1</c:v>
                </c:pt>
                <c:pt idx="16">
                  <c:v>15.3</c:v>
                </c:pt>
                <c:pt idx="17">
                  <c:v>9.5</c:v>
                </c:pt>
              </c:numCache>
            </c:numRef>
          </c:val>
        </c:ser>
        <c:ser>
          <c:idx val="1"/>
          <c:order val="1"/>
          <c:tx>
            <c:strRef>
              <c:f>'Fig 1 data'!$E$31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1 data'!$C$32:$C$49</c:f>
              <c:strCache>
                <c:ptCount val="18"/>
                <c:pt idx="0">
                  <c:v>EST</c:v>
                </c:pt>
                <c:pt idx="1">
                  <c:v>SVK</c:v>
                </c:pt>
                <c:pt idx="2">
                  <c:v>B&amp;H</c:v>
                </c:pt>
                <c:pt idx="3">
                  <c:v>MNE</c:v>
                </c:pt>
                <c:pt idx="4">
                  <c:v>LTH</c:v>
                </c:pt>
                <c:pt idx="5">
                  <c:v>HRV</c:v>
                </c:pt>
                <c:pt idx="6">
                  <c:v>ALB</c:v>
                </c:pt>
                <c:pt idx="7">
                  <c:v>ROM</c:v>
                </c:pt>
                <c:pt idx="8">
                  <c:v>CZE</c:v>
                </c:pt>
                <c:pt idx="9">
                  <c:v>HUN</c:v>
                </c:pt>
                <c:pt idx="10">
                  <c:v>BGR</c:v>
                </c:pt>
                <c:pt idx="11">
                  <c:v>SRB</c:v>
                </c:pt>
                <c:pt idx="12">
                  <c:v>POL</c:v>
                </c:pt>
                <c:pt idx="13">
                  <c:v>LTA</c:v>
                </c:pt>
                <c:pt idx="14">
                  <c:v>MKD</c:v>
                </c:pt>
                <c:pt idx="15">
                  <c:v>UKR</c:v>
                </c:pt>
                <c:pt idx="16">
                  <c:v>SLO</c:v>
                </c:pt>
                <c:pt idx="17">
                  <c:v>RUS</c:v>
                </c:pt>
              </c:strCache>
            </c:strRef>
          </c:cat>
          <c:val>
            <c:numRef>
              <c:f>'Fig 1 data'!$E$32:$E$49</c:f>
              <c:numCache>
                <c:formatCode>General</c:formatCode>
                <c:ptCount val="18"/>
                <c:pt idx="0">
                  <c:v>99.1</c:v>
                </c:pt>
                <c:pt idx="1">
                  <c:v>97</c:v>
                </c:pt>
                <c:pt idx="2">
                  <c:v>94</c:v>
                </c:pt>
                <c:pt idx="3">
                  <c:v>91.9</c:v>
                </c:pt>
                <c:pt idx="4">
                  <c:v>91.8</c:v>
                </c:pt>
                <c:pt idx="5">
                  <c:v>90.8</c:v>
                </c:pt>
                <c:pt idx="6">
                  <c:v>90.5</c:v>
                </c:pt>
                <c:pt idx="7">
                  <c:v>87.9</c:v>
                </c:pt>
                <c:pt idx="8">
                  <c:v>84.7</c:v>
                </c:pt>
                <c:pt idx="9">
                  <c:v>82.9</c:v>
                </c:pt>
                <c:pt idx="10">
                  <c:v>80.099999999999994</c:v>
                </c:pt>
                <c:pt idx="11">
                  <c:v>78.7</c:v>
                </c:pt>
                <c:pt idx="12">
                  <c:v>74.3</c:v>
                </c:pt>
                <c:pt idx="13">
                  <c:v>62.9</c:v>
                </c:pt>
                <c:pt idx="14">
                  <c:v>53.2</c:v>
                </c:pt>
                <c:pt idx="15">
                  <c:v>35</c:v>
                </c:pt>
                <c:pt idx="16">
                  <c:v>29.5</c:v>
                </c:pt>
                <c:pt idx="17">
                  <c:v>12.1</c:v>
                </c:pt>
              </c:numCache>
            </c:numRef>
          </c:val>
        </c:ser>
        <c:axId val="78308480"/>
        <c:axId val="78310016"/>
      </c:barChart>
      <c:catAx>
        <c:axId val="78308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cs-CZ"/>
          </a:p>
        </c:txPr>
        <c:crossAx val="78310016"/>
        <c:crosses val="autoZero"/>
        <c:auto val="1"/>
        <c:lblAlgn val="ctr"/>
        <c:lblOffset val="100"/>
        <c:tickLblSkip val="1"/>
        <c:tickMarkSkip val="1"/>
      </c:catAx>
      <c:valAx>
        <c:axId val="78310016"/>
        <c:scaling>
          <c:orientation val="minMax"/>
          <c:max val="1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cs-CZ"/>
          </a:p>
        </c:txPr>
        <c:crossAx val="78308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470588235294168"/>
          <c:y val="0.13866231647634591"/>
          <c:w val="0.15094339622641531"/>
          <c:h val="7.17781402936378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cs-CZ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Index 2</a:t>
            </a:r>
          </a:p>
        </c:rich>
      </c:tx>
      <c:layout>
        <c:manualLayout>
          <c:xMode val="edge"/>
          <c:yMode val="edge"/>
          <c:x val="0.16312113226234298"/>
          <c:y val="9.54776212056896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5745012414853545E-2"/>
          <c:y val="7.5377069372912844E-2"/>
          <c:w val="0.89007400430104544"/>
          <c:h val="0.76382096964551704"/>
        </c:manualLayout>
      </c:layout>
      <c:barChart>
        <c:barDir val="col"/>
        <c:grouping val="clustered"/>
        <c:ser>
          <c:idx val="0"/>
          <c:order val="0"/>
          <c:tx>
            <c:strRef>
              <c:f>'Fig 11 data'!$H$92</c:f>
              <c:strCache>
                <c:ptCount val="1"/>
                <c:pt idx="0">
                  <c:v>POL Problems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'Fig 11 data'!$G$93:$G$112</c:f>
              <c:strCache>
                <c:ptCount val="20"/>
                <c:pt idx="0">
                  <c:v>HRV</c:v>
                </c:pt>
                <c:pt idx="1">
                  <c:v>POL</c:v>
                </c:pt>
                <c:pt idx="2">
                  <c:v>SVK</c:v>
                </c:pt>
                <c:pt idx="3">
                  <c:v>HUN</c:v>
                </c:pt>
                <c:pt idx="4">
                  <c:v>CZE</c:v>
                </c:pt>
                <c:pt idx="5">
                  <c:v>BGR</c:v>
                </c:pt>
                <c:pt idx="6">
                  <c:v>B&amp;H</c:v>
                </c:pt>
                <c:pt idx="7">
                  <c:v>ROM</c:v>
                </c:pt>
                <c:pt idx="8">
                  <c:v>SRB</c:v>
                </c:pt>
                <c:pt idx="9">
                  <c:v>RUS</c:v>
                </c:pt>
                <c:pt idx="10">
                  <c:v>ALB</c:v>
                </c:pt>
                <c:pt idx="11">
                  <c:v>MNE</c:v>
                </c:pt>
                <c:pt idx="12">
                  <c:v>UKR</c:v>
                </c:pt>
                <c:pt idx="13">
                  <c:v>LTA</c:v>
                </c:pt>
                <c:pt idx="14">
                  <c:v>EST</c:v>
                </c:pt>
                <c:pt idx="15">
                  <c:v>LTH</c:v>
                </c:pt>
                <c:pt idx="16">
                  <c:v>MDA</c:v>
                </c:pt>
                <c:pt idx="17">
                  <c:v>BLR</c:v>
                </c:pt>
                <c:pt idx="18">
                  <c:v>MKD</c:v>
                </c:pt>
                <c:pt idx="19">
                  <c:v>TUR</c:v>
                </c:pt>
              </c:strCache>
            </c:strRef>
          </c:cat>
          <c:val>
            <c:numRef>
              <c:f>'Fig 11 data'!$H$93:$H$112</c:f>
              <c:numCache>
                <c:formatCode>0.0000</c:formatCode>
                <c:ptCount val="20"/>
                <c:pt idx="0">
                  <c:v>14.71</c:v>
                </c:pt>
                <c:pt idx="1">
                  <c:v>4.71</c:v>
                </c:pt>
                <c:pt idx="2">
                  <c:v>3.85</c:v>
                </c:pt>
                <c:pt idx="3">
                  <c:v>3.73</c:v>
                </c:pt>
                <c:pt idx="4">
                  <c:v>1.24</c:v>
                </c:pt>
                <c:pt idx="5">
                  <c:v>1.01</c:v>
                </c:pt>
                <c:pt idx="6">
                  <c:v>0.7</c:v>
                </c:pt>
                <c:pt idx="7">
                  <c:v>0.56999999999999995</c:v>
                </c:pt>
                <c:pt idx="8">
                  <c:v>0.56000000000000005</c:v>
                </c:pt>
                <c:pt idx="9">
                  <c:v>0.28000000000000003</c:v>
                </c:pt>
                <c:pt idx="10">
                  <c:v>0.09</c:v>
                </c:pt>
                <c:pt idx="11">
                  <c:v>8.8189667125273929E-2</c:v>
                </c:pt>
                <c:pt idx="12">
                  <c:v>4.083781665174141E-2</c:v>
                </c:pt>
                <c:pt idx="13">
                  <c:v>3.4952664271096417E-2</c:v>
                </c:pt>
                <c:pt idx="14">
                  <c:v>1.2174322668128894E-2</c:v>
                </c:pt>
                <c:pt idx="15">
                  <c:v>9.3306681082135148E-3</c:v>
                </c:pt>
                <c:pt idx="16">
                  <c:v>1.5639632248809622E-3</c:v>
                </c:pt>
                <c:pt idx="17">
                  <c:v>6.3359467858744342E-4</c:v>
                </c:pt>
                <c:pt idx="18">
                  <c:v>7.8846363393490724E-5</c:v>
                </c:pt>
                <c:pt idx="19">
                  <c:v>0</c:v>
                </c:pt>
              </c:numCache>
            </c:numRef>
          </c:val>
        </c:ser>
        <c:gapWidth val="20"/>
        <c:axId val="101721216"/>
        <c:axId val="101722752"/>
      </c:barChart>
      <c:catAx>
        <c:axId val="101721216"/>
        <c:scaling>
          <c:orientation val="minMax"/>
        </c:scaling>
        <c:axPos val="b"/>
        <c:numFmt formatCode="0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722752"/>
        <c:crosses val="autoZero"/>
        <c:lblAlgn val="ctr"/>
        <c:lblOffset val="100"/>
        <c:tickLblSkip val="1"/>
        <c:tickMarkSkip val="1"/>
      </c:catAx>
      <c:valAx>
        <c:axId val="101722752"/>
        <c:scaling>
          <c:orientation val="minMax"/>
        </c:scaling>
        <c:axPos val="l"/>
        <c:numFmt formatCode="General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72121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Index 1</a:t>
            </a:r>
          </a:p>
        </c:rich>
      </c:tx>
      <c:layout>
        <c:manualLayout>
          <c:xMode val="edge"/>
          <c:yMode val="edge"/>
          <c:x val="0.18345323741007208"/>
          <c:y val="0.1005027591638837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70503597122312"/>
          <c:y val="7.5377069372912844E-2"/>
          <c:w val="0.86690647482014394"/>
          <c:h val="0.76382096964551704"/>
        </c:manualLayout>
      </c:layout>
      <c:barChart>
        <c:barDir val="col"/>
        <c:grouping val="clustered"/>
        <c:ser>
          <c:idx val="0"/>
          <c:order val="0"/>
          <c:tx>
            <c:strRef>
              <c:f>'Fig 11 data'!$M$118</c:f>
              <c:strCache>
                <c:ptCount val="1"/>
                <c:pt idx="0">
                  <c:v>Estonia Problems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'Fig 11 data'!$L$119:$L$137</c:f>
              <c:strCache>
                <c:ptCount val="19"/>
                <c:pt idx="0">
                  <c:v>EST</c:v>
                </c:pt>
                <c:pt idx="1">
                  <c:v>LTA</c:v>
                </c:pt>
                <c:pt idx="2">
                  <c:v>LTH</c:v>
                </c:pt>
                <c:pt idx="3">
                  <c:v>POL</c:v>
                </c:pt>
                <c:pt idx="4">
                  <c:v>UKR</c:v>
                </c:pt>
                <c:pt idx="5">
                  <c:v>RUS</c:v>
                </c:pt>
                <c:pt idx="6">
                  <c:v>HUN</c:v>
                </c:pt>
                <c:pt idx="7">
                  <c:v>SVK</c:v>
                </c:pt>
                <c:pt idx="8">
                  <c:v>CZE</c:v>
                </c:pt>
                <c:pt idx="9">
                  <c:v>ROM</c:v>
                </c:pt>
                <c:pt idx="10">
                  <c:v>BGR</c:v>
                </c:pt>
                <c:pt idx="11">
                  <c:v>TUR</c:v>
                </c:pt>
                <c:pt idx="12">
                  <c:v>HRV</c:v>
                </c:pt>
                <c:pt idx="13">
                  <c:v>B&amp;H</c:v>
                </c:pt>
                <c:pt idx="14">
                  <c:v>BLR</c:v>
                </c:pt>
                <c:pt idx="15">
                  <c:v>SRB</c:v>
                </c:pt>
                <c:pt idx="16">
                  <c:v>MDA</c:v>
                </c:pt>
                <c:pt idx="17">
                  <c:v>ALB</c:v>
                </c:pt>
                <c:pt idx="18">
                  <c:v>MKD</c:v>
                </c:pt>
              </c:strCache>
            </c:strRef>
          </c:cat>
          <c:val>
            <c:numRef>
              <c:f>'Fig 11 data'!$M$119:$M$137</c:f>
              <c:numCache>
                <c:formatCode>0.00</c:formatCode>
                <c:ptCount val="19"/>
                <c:pt idx="0">
                  <c:v>403.1654298667799</c:v>
                </c:pt>
                <c:pt idx="1">
                  <c:v>247.04127792122085</c:v>
                </c:pt>
                <c:pt idx="2">
                  <c:v>195.29043930608503</c:v>
                </c:pt>
                <c:pt idx="3">
                  <c:v>4.4025136695165017</c:v>
                </c:pt>
                <c:pt idx="4">
                  <c:v>3.8266212345570456</c:v>
                </c:pt>
                <c:pt idx="5">
                  <c:v>1.5994385809937963</c:v>
                </c:pt>
                <c:pt idx="6">
                  <c:v>0.66131806950942773</c:v>
                </c:pt>
                <c:pt idx="7">
                  <c:v>0.42299772861121387</c:v>
                </c:pt>
                <c:pt idx="8">
                  <c:v>0.27782168531200818</c:v>
                </c:pt>
                <c:pt idx="9">
                  <c:v>0.17284075677426289</c:v>
                </c:pt>
                <c:pt idx="10">
                  <c:v>0.13743721034508183</c:v>
                </c:pt>
                <c:pt idx="11">
                  <c:v>0.13603120902177951</c:v>
                </c:pt>
                <c:pt idx="12">
                  <c:v>4.1221931534966963E-2</c:v>
                </c:pt>
                <c:pt idx="13">
                  <c:v>2.0598914920221263E-2</c:v>
                </c:pt>
                <c:pt idx="14">
                  <c:v>2.0235431721941723E-2</c:v>
                </c:pt>
                <c:pt idx="15">
                  <c:v>1.4490407520654688E-2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gapWidth val="20"/>
        <c:axId val="101980032"/>
        <c:axId val="101981568"/>
      </c:barChart>
      <c:catAx>
        <c:axId val="101980032"/>
        <c:scaling>
          <c:orientation val="minMax"/>
        </c:scaling>
        <c:axPos val="b"/>
        <c:numFmt formatCode="0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981568"/>
        <c:crosses val="autoZero"/>
        <c:lblAlgn val="ctr"/>
        <c:lblOffset val="100"/>
        <c:tickLblSkip val="1"/>
        <c:tickMarkSkip val="1"/>
      </c:catAx>
      <c:valAx>
        <c:axId val="101981568"/>
        <c:scaling>
          <c:orientation val="minMax"/>
        </c:scaling>
        <c:axPos val="l"/>
        <c:numFmt formatCode="General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98003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Index 2</a:t>
            </a:r>
          </a:p>
        </c:rich>
      </c:tx>
      <c:layout>
        <c:manualLayout>
          <c:xMode val="edge"/>
          <c:yMode val="edge"/>
          <c:x val="0.16312113226234298"/>
          <c:y val="9.045248324749542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02168184037649"/>
          <c:y val="7.5377069372912844E-2"/>
          <c:w val="0.86879733487552291"/>
          <c:h val="0.763820969645517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'Fig 11 data'!$L$93:$L$110</c:f>
              <c:strCache>
                <c:ptCount val="18"/>
                <c:pt idx="0">
                  <c:v>EST</c:v>
                </c:pt>
                <c:pt idx="1">
                  <c:v>LTA</c:v>
                </c:pt>
                <c:pt idx="2">
                  <c:v>LTH</c:v>
                </c:pt>
                <c:pt idx="3">
                  <c:v>POL</c:v>
                </c:pt>
                <c:pt idx="4">
                  <c:v>RUS</c:v>
                </c:pt>
                <c:pt idx="5">
                  <c:v>UKR</c:v>
                </c:pt>
                <c:pt idx="6">
                  <c:v>HUN</c:v>
                </c:pt>
                <c:pt idx="7">
                  <c:v>CZE</c:v>
                </c:pt>
                <c:pt idx="8">
                  <c:v>SVK</c:v>
                </c:pt>
                <c:pt idx="9">
                  <c:v>TUR</c:v>
                </c:pt>
                <c:pt idx="10">
                  <c:v>ROM</c:v>
                </c:pt>
                <c:pt idx="11">
                  <c:v>BGR</c:v>
                </c:pt>
                <c:pt idx="12">
                  <c:v>HRV</c:v>
                </c:pt>
                <c:pt idx="13">
                  <c:v>BLR</c:v>
                </c:pt>
                <c:pt idx="14">
                  <c:v>SRB</c:v>
                </c:pt>
                <c:pt idx="15">
                  <c:v>B&amp;H</c:v>
                </c:pt>
                <c:pt idx="16">
                  <c:v>ALB</c:v>
                </c:pt>
                <c:pt idx="17">
                  <c:v>MNE</c:v>
                </c:pt>
              </c:strCache>
            </c:strRef>
          </c:cat>
          <c:val>
            <c:numRef>
              <c:f>'Fig 11 data'!$M$93:$M$110</c:f>
              <c:numCache>
                <c:formatCode>0.00</c:formatCode>
                <c:ptCount val="18"/>
                <c:pt idx="0">
                  <c:v>157.52619378528507</c:v>
                </c:pt>
                <c:pt idx="1">
                  <c:v>75.552250809804562</c:v>
                </c:pt>
                <c:pt idx="2">
                  <c:v>66.606943084829467</c:v>
                </c:pt>
                <c:pt idx="3">
                  <c:v>0.37102556792686336</c:v>
                </c:pt>
                <c:pt idx="4">
                  <c:v>0.1503091101597131</c:v>
                </c:pt>
                <c:pt idx="5">
                  <c:v>9.4193915471291925E-2</c:v>
                </c:pt>
                <c:pt idx="6">
                  <c:v>2.757084331728399E-3</c:v>
                </c:pt>
                <c:pt idx="7">
                  <c:v>6.1544471965702574E-4</c:v>
                </c:pt>
                <c:pt idx="8">
                  <c:v>6.1111700245160099E-4</c:v>
                </c:pt>
                <c:pt idx="9">
                  <c:v>5.5402237087491036E-4</c:v>
                </c:pt>
                <c:pt idx="10">
                  <c:v>2.2592630360707469E-4</c:v>
                </c:pt>
                <c:pt idx="11">
                  <c:v>3.4038770827643484E-5</c:v>
                </c:pt>
                <c:pt idx="12">
                  <c:v>3.970300789025135E-6</c:v>
                </c:pt>
                <c:pt idx="13">
                  <c:v>8.3527745900857435E-7</c:v>
                </c:pt>
                <c:pt idx="14">
                  <c:v>3.9875636425478656E-7</c:v>
                </c:pt>
                <c:pt idx="15">
                  <c:v>2.8342710201465728E-7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20"/>
        <c:axId val="102062720"/>
        <c:axId val="102068608"/>
      </c:barChart>
      <c:catAx>
        <c:axId val="102062720"/>
        <c:scaling>
          <c:orientation val="minMax"/>
        </c:scaling>
        <c:axPos val="b"/>
        <c:numFmt formatCode="0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068608"/>
        <c:crosses val="autoZero"/>
        <c:lblAlgn val="ctr"/>
        <c:lblOffset val="100"/>
        <c:tickLblSkip val="1"/>
        <c:tickMarkSkip val="1"/>
      </c:catAx>
      <c:valAx>
        <c:axId val="102068608"/>
        <c:scaling>
          <c:orientation val="minMax"/>
        </c:scaling>
        <c:axPos val="l"/>
        <c:numFmt formatCode="General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06272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Index 1</a:t>
            </a:r>
          </a:p>
        </c:rich>
      </c:tx>
      <c:layout>
        <c:manualLayout>
          <c:xMode val="edge"/>
          <c:yMode val="edge"/>
          <c:x val="0.15107913669064749"/>
          <c:y val="9.54776212056896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70503597122312"/>
          <c:y val="7.5377069372912844E-2"/>
          <c:w val="0.86690647482014394"/>
          <c:h val="0.763820969645517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'Fig 11 data'!$S$119:$S$138</c:f>
              <c:strCache>
                <c:ptCount val="20"/>
                <c:pt idx="0">
                  <c:v>HRV</c:v>
                </c:pt>
                <c:pt idx="1">
                  <c:v>MNE</c:v>
                </c:pt>
                <c:pt idx="2">
                  <c:v>HUN</c:v>
                </c:pt>
                <c:pt idx="3">
                  <c:v>B&amp;H</c:v>
                </c:pt>
                <c:pt idx="4">
                  <c:v>LTA</c:v>
                </c:pt>
                <c:pt idx="5">
                  <c:v>ROM</c:v>
                </c:pt>
                <c:pt idx="6">
                  <c:v>POL</c:v>
                </c:pt>
                <c:pt idx="7">
                  <c:v>LTH</c:v>
                </c:pt>
                <c:pt idx="8">
                  <c:v>SRB</c:v>
                </c:pt>
                <c:pt idx="9">
                  <c:v>CZE</c:v>
                </c:pt>
                <c:pt idx="10">
                  <c:v>EST</c:v>
                </c:pt>
                <c:pt idx="11">
                  <c:v>BGR</c:v>
                </c:pt>
                <c:pt idx="12">
                  <c:v>SVK</c:v>
                </c:pt>
                <c:pt idx="13">
                  <c:v>RUS</c:v>
                </c:pt>
                <c:pt idx="14">
                  <c:v>UKR</c:v>
                </c:pt>
                <c:pt idx="15">
                  <c:v>TUR</c:v>
                </c:pt>
                <c:pt idx="16">
                  <c:v>BLR</c:v>
                </c:pt>
                <c:pt idx="17">
                  <c:v>MKD</c:v>
                </c:pt>
                <c:pt idx="18">
                  <c:v>MDA</c:v>
                </c:pt>
                <c:pt idx="19">
                  <c:v>ALB</c:v>
                </c:pt>
              </c:strCache>
            </c:strRef>
          </c:cat>
          <c:val>
            <c:numRef>
              <c:f>'Fig 11 data'!$T$119:$T$138</c:f>
              <c:numCache>
                <c:formatCode>0.00</c:formatCode>
                <c:ptCount val="20"/>
                <c:pt idx="0">
                  <c:v>19.747332066520116</c:v>
                </c:pt>
                <c:pt idx="1">
                  <c:v>16.214399728886921</c:v>
                </c:pt>
                <c:pt idx="2">
                  <c:v>12.871850073958997</c:v>
                </c:pt>
                <c:pt idx="3">
                  <c:v>11.8442881596311</c:v>
                </c:pt>
                <c:pt idx="4">
                  <c:v>8.0416527421806929</c:v>
                </c:pt>
                <c:pt idx="5">
                  <c:v>6.8018779912990661</c:v>
                </c:pt>
                <c:pt idx="6">
                  <c:v>5.7653473289055004</c:v>
                </c:pt>
                <c:pt idx="7">
                  <c:v>4.811377936551045</c:v>
                </c:pt>
                <c:pt idx="8">
                  <c:v>4.6873731604629763</c:v>
                </c:pt>
                <c:pt idx="9">
                  <c:v>3.0484186279586649</c:v>
                </c:pt>
                <c:pt idx="10">
                  <c:v>3.0129625062753518</c:v>
                </c:pt>
                <c:pt idx="11">
                  <c:v>2.9076753366973933</c:v>
                </c:pt>
                <c:pt idx="12">
                  <c:v>2.7931737518689563</c:v>
                </c:pt>
                <c:pt idx="13">
                  <c:v>1.9642149784268552</c:v>
                </c:pt>
                <c:pt idx="14">
                  <c:v>1.6086334478902446</c:v>
                </c:pt>
                <c:pt idx="15">
                  <c:v>1.5684852574311496</c:v>
                </c:pt>
                <c:pt idx="16">
                  <c:v>1.2576339736834929</c:v>
                </c:pt>
                <c:pt idx="17">
                  <c:v>0.77814395066667319</c:v>
                </c:pt>
                <c:pt idx="18">
                  <c:v>0.68369302531728526</c:v>
                </c:pt>
                <c:pt idx="19">
                  <c:v>0.15036097127754214</c:v>
                </c:pt>
              </c:numCache>
            </c:numRef>
          </c:val>
        </c:ser>
        <c:gapWidth val="20"/>
        <c:axId val="102079872"/>
        <c:axId val="102102144"/>
      </c:barChart>
      <c:catAx>
        <c:axId val="102079872"/>
        <c:scaling>
          <c:orientation val="minMax"/>
        </c:scaling>
        <c:axPos val="b"/>
        <c:numFmt formatCode="0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102144"/>
        <c:crosses val="autoZero"/>
        <c:lblAlgn val="ctr"/>
        <c:lblOffset val="100"/>
        <c:tickLblSkip val="1"/>
        <c:tickMarkSkip val="1"/>
      </c:catAx>
      <c:valAx>
        <c:axId val="102102144"/>
        <c:scaling>
          <c:orientation val="minMax"/>
        </c:scaling>
        <c:axPos val="l"/>
        <c:numFmt formatCode="General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07987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Index 2</a:t>
            </a:r>
          </a:p>
        </c:rich>
      </c:tx>
      <c:layout>
        <c:manualLayout>
          <c:xMode val="edge"/>
          <c:yMode val="edge"/>
          <c:x val="0.16312113226234298"/>
          <c:y val="0.1055278971220779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638334712761499"/>
          <c:y val="7.5377069372912844E-2"/>
          <c:w val="0.87943566958828434"/>
          <c:h val="0.763820969645517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'Fig 11 data'!$S$93:$S$112</c:f>
              <c:strCache>
                <c:ptCount val="20"/>
                <c:pt idx="0">
                  <c:v>HUN</c:v>
                </c:pt>
                <c:pt idx="1">
                  <c:v>HRV</c:v>
                </c:pt>
                <c:pt idx="2">
                  <c:v>POL</c:v>
                </c:pt>
                <c:pt idx="3">
                  <c:v>ROM</c:v>
                </c:pt>
                <c:pt idx="4">
                  <c:v>RUS</c:v>
                </c:pt>
                <c:pt idx="5">
                  <c:v>B&amp;H</c:v>
                </c:pt>
                <c:pt idx="6">
                  <c:v>LTA</c:v>
                </c:pt>
                <c:pt idx="7">
                  <c:v>CZE</c:v>
                </c:pt>
                <c:pt idx="8">
                  <c:v>TUR</c:v>
                </c:pt>
                <c:pt idx="9">
                  <c:v>SRB</c:v>
                </c:pt>
                <c:pt idx="10">
                  <c:v>LTH</c:v>
                </c:pt>
                <c:pt idx="11">
                  <c:v>MNE</c:v>
                </c:pt>
                <c:pt idx="12">
                  <c:v>SVK</c:v>
                </c:pt>
                <c:pt idx="13">
                  <c:v>UKR</c:v>
                </c:pt>
                <c:pt idx="14">
                  <c:v>BGR</c:v>
                </c:pt>
                <c:pt idx="15">
                  <c:v>EST</c:v>
                </c:pt>
                <c:pt idx="16">
                  <c:v>BLR</c:v>
                </c:pt>
                <c:pt idx="17">
                  <c:v>MKD</c:v>
                </c:pt>
                <c:pt idx="18">
                  <c:v>MDA</c:v>
                </c:pt>
                <c:pt idx="19">
                  <c:v>ALB</c:v>
                </c:pt>
              </c:strCache>
            </c:strRef>
          </c:cat>
          <c:val>
            <c:numRef>
              <c:f>'Fig 11 data'!$T$93:$T$112</c:f>
              <c:numCache>
                <c:formatCode>0.00</c:formatCode>
                <c:ptCount val="20"/>
                <c:pt idx="0">
                  <c:v>1.112525275055821</c:v>
                </c:pt>
                <c:pt idx="1">
                  <c:v>0.97047033081195166</c:v>
                </c:pt>
                <c:pt idx="2">
                  <c:v>0.67772270272864121</c:v>
                </c:pt>
                <c:pt idx="3">
                  <c:v>0.37267548299885261</c:v>
                </c:pt>
                <c:pt idx="4">
                  <c:v>0.2414498138288598</c:v>
                </c:pt>
                <c:pt idx="5">
                  <c:v>9.980890422710037E-2</c:v>
                </c:pt>
                <c:pt idx="6">
                  <c:v>8.5270273652399906E-2</c:v>
                </c:pt>
                <c:pt idx="7">
                  <c:v>7.8923193510933368E-2</c:v>
                </c:pt>
                <c:pt idx="8">
                  <c:v>7.845303279136448E-2</c:v>
                </c:pt>
                <c:pt idx="9">
                  <c:v>4.4443080725896797E-2</c:v>
                </c:pt>
                <c:pt idx="10">
                  <c:v>4.3062094694372006E-2</c:v>
                </c:pt>
                <c:pt idx="11">
                  <c:v>3.853240189777133E-2</c:v>
                </c:pt>
                <c:pt idx="12">
                  <c:v>2.838199178712562E-2</c:v>
                </c:pt>
                <c:pt idx="13">
                  <c:v>1.7729837474993633E-2</c:v>
                </c:pt>
                <c:pt idx="14">
                  <c:v>1.6227652570718128E-2</c:v>
                </c:pt>
                <c:pt idx="15">
                  <c:v>9.3707064277885454E-3</c:v>
                </c:pt>
                <c:pt idx="16">
                  <c:v>3.4364735364890817E-3</c:v>
                </c:pt>
                <c:pt idx="17">
                  <c:v>2.2039337841628999E-4</c:v>
                </c:pt>
                <c:pt idx="18">
                  <c:v>9.9587357082717609E-5</c:v>
                </c:pt>
                <c:pt idx="19">
                  <c:v>1.1762033661291748E-5</c:v>
                </c:pt>
              </c:numCache>
            </c:numRef>
          </c:val>
        </c:ser>
        <c:gapWidth val="20"/>
        <c:axId val="101806464"/>
        <c:axId val="101808000"/>
      </c:barChart>
      <c:catAx>
        <c:axId val="101806464"/>
        <c:scaling>
          <c:orientation val="minMax"/>
        </c:scaling>
        <c:axPos val="b"/>
        <c:numFmt formatCode="0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808000"/>
        <c:crosses val="autoZero"/>
        <c:lblAlgn val="ctr"/>
        <c:lblOffset val="100"/>
        <c:tickLblSkip val="1"/>
        <c:tickMarkSkip val="1"/>
      </c:catAx>
      <c:valAx>
        <c:axId val="101808000"/>
        <c:scaling>
          <c:orientation val="minMax"/>
        </c:scaling>
        <c:axPos val="l"/>
        <c:numFmt formatCode="General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80646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Index 1</a:t>
            </a:r>
          </a:p>
        </c:rich>
      </c:tx>
      <c:layout>
        <c:manualLayout>
          <c:xMode val="edge"/>
          <c:yMode val="edge"/>
          <c:x val="0.17625899280575541"/>
          <c:y val="9.54776212056896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122302158273541E-2"/>
          <c:y val="7.5377069372912844E-2"/>
          <c:w val="0.88848920863309389"/>
          <c:h val="0.76382096964551704"/>
        </c:manualLayout>
      </c:layout>
      <c:barChart>
        <c:barDir val="col"/>
        <c:grouping val="clustered"/>
        <c:ser>
          <c:idx val="0"/>
          <c:order val="0"/>
          <c:tx>
            <c:strRef>
              <c:f>'Fig 12 data'!$C$130</c:f>
              <c:strCache>
                <c:ptCount val="1"/>
                <c:pt idx="0">
                  <c:v>CZE problems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'Fig 12 data'!$B$131:$B$150</c:f>
              <c:strCache>
                <c:ptCount val="20"/>
                <c:pt idx="0">
                  <c:v>HRV</c:v>
                </c:pt>
                <c:pt idx="1">
                  <c:v>HUN</c:v>
                </c:pt>
                <c:pt idx="2">
                  <c:v>B&amp;H</c:v>
                </c:pt>
                <c:pt idx="3">
                  <c:v>ROM</c:v>
                </c:pt>
                <c:pt idx="4">
                  <c:v>SVK</c:v>
                </c:pt>
                <c:pt idx="5">
                  <c:v>SRB</c:v>
                </c:pt>
                <c:pt idx="6">
                  <c:v>MNE</c:v>
                </c:pt>
                <c:pt idx="7">
                  <c:v>BGR</c:v>
                </c:pt>
                <c:pt idx="8">
                  <c:v>CZE</c:v>
                </c:pt>
                <c:pt idx="9">
                  <c:v>ALB</c:v>
                </c:pt>
                <c:pt idx="10">
                  <c:v>UKR</c:v>
                </c:pt>
                <c:pt idx="11">
                  <c:v>LTA</c:v>
                </c:pt>
                <c:pt idx="12">
                  <c:v>POL</c:v>
                </c:pt>
                <c:pt idx="13">
                  <c:v>BLR</c:v>
                </c:pt>
                <c:pt idx="14">
                  <c:v>MDA</c:v>
                </c:pt>
                <c:pt idx="15">
                  <c:v>MKD</c:v>
                </c:pt>
                <c:pt idx="16">
                  <c:v>EST</c:v>
                </c:pt>
                <c:pt idx="17">
                  <c:v>LTH</c:v>
                </c:pt>
                <c:pt idx="18">
                  <c:v>RUS</c:v>
                </c:pt>
                <c:pt idx="19">
                  <c:v>TUR</c:v>
                </c:pt>
              </c:strCache>
            </c:strRef>
          </c:cat>
          <c:val>
            <c:numRef>
              <c:f>'Fig 12 data'!$C$131:$C$150</c:f>
              <c:numCache>
                <c:formatCode>0.00</c:formatCode>
                <c:ptCount val="20"/>
                <c:pt idx="0">
                  <c:v>56.693451815166597</c:v>
                </c:pt>
                <c:pt idx="1">
                  <c:v>22.034665088082555</c:v>
                </c:pt>
                <c:pt idx="2">
                  <c:v>19.570669910545526</c:v>
                </c:pt>
                <c:pt idx="3">
                  <c:v>19.333494484349846</c:v>
                </c:pt>
                <c:pt idx="4">
                  <c:v>17.345524606006983</c:v>
                </c:pt>
                <c:pt idx="5">
                  <c:v>14.884695614526324</c:v>
                </c:pt>
                <c:pt idx="6">
                  <c:v>14.156197162108292</c:v>
                </c:pt>
                <c:pt idx="7">
                  <c:v>12.43721484658378</c:v>
                </c:pt>
                <c:pt idx="8">
                  <c:v>8.9125500225833996</c:v>
                </c:pt>
                <c:pt idx="9">
                  <c:v>6.1779935591859907</c:v>
                </c:pt>
                <c:pt idx="10">
                  <c:v>5.4332035720961365</c:v>
                </c:pt>
                <c:pt idx="11">
                  <c:v>4.229322053767369</c:v>
                </c:pt>
                <c:pt idx="12">
                  <c:v>4.2138524607153434</c:v>
                </c:pt>
                <c:pt idx="13">
                  <c:v>2.9033947841249326</c:v>
                </c:pt>
                <c:pt idx="14">
                  <c:v>2.7582841403199412</c:v>
                </c:pt>
                <c:pt idx="15">
                  <c:v>2.2899762792716074</c:v>
                </c:pt>
                <c:pt idx="16">
                  <c:v>2.0738539733233647</c:v>
                </c:pt>
                <c:pt idx="17">
                  <c:v>1.8374413403266445</c:v>
                </c:pt>
                <c:pt idx="18">
                  <c:v>0.87778646476937872</c:v>
                </c:pt>
                <c:pt idx="19">
                  <c:v>0.44959922690651966</c:v>
                </c:pt>
              </c:numCache>
            </c:numRef>
          </c:val>
        </c:ser>
        <c:gapWidth val="20"/>
        <c:axId val="102508032"/>
        <c:axId val="102509568"/>
      </c:barChart>
      <c:catAx>
        <c:axId val="102508032"/>
        <c:scaling>
          <c:orientation val="minMax"/>
        </c:scaling>
        <c:axPos val="b"/>
        <c:numFmt formatCode="0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509568"/>
        <c:crosses val="autoZero"/>
        <c:lblAlgn val="ctr"/>
        <c:lblOffset val="100"/>
        <c:tickLblSkip val="1"/>
        <c:tickMarkSkip val="1"/>
      </c:catAx>
      <c:valAx>
        <c:axId val="102509568"/>
        <c:scaling>
          <c:orientation val="minMax"/>
        </c:scaling>
        <c:axPos val="l"/>
        <c:numFmt formatCode="General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50803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Index 2  </a:t>
            </a:r>
          </a:p>
        </c:rich>
      </c:tx>
      <c:layout>
        <c:manualLayout>
          <c:xMode val="edge"/>
          <c:yMode val="edge"/>
          <c:x val="0.15957502069142257"/>
          <c:y val="0.1005027591638837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291123985774027E-2"/>
          <c:y val="8.0402207331106978E-2"/>
          <c:w val="0.89007400430104544"/>
          <c:h val="0.76382096964551704"/>
        </c:manualLayout>
      </c:layout>
      <c:barChart>
        <c:barDir val="col"/>
        <c:grouping val="clustered"/>
        <c:ser>
          <c:idx val="0"/>
          <c:order val="0"/>
          <c:tx>
            <c:strRef>
              <c:f>'Fig 12 data'!$C$101</c:f>
              <c:strCache>
                <c:ptCount val="1"/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'Fig 12 data'!$B$103:$B$122</c:f>
              <c:strCache>
                <c:ptCount val="20"/>
                <c:pt idx="0">
                  <c:v>HRV</c:v>
                </c:pt>
                <c:pt idx="1">
                  <c:v>HUN</c:v>
                </c:pt>
                <c:pt idx="2">
                  <c:v>ROM</c:v>
                </c:pt>
                <c:pt idx="3">
                  <c:v>SVK</c:v>
                </c:pt>
                <c:pt idx="4">
                  <c:v>CZE</c:v>
                </c:pt>
                <c:pt idx="5">
                  <c:v>SRB</c:v>
                </c:pt>
                <c:pt idx="6">
                  <c:v>POL</c:v>
                </c:pt>
                <c:pt idx="7">
                  <c:v>BGR</c:v>
                </c:pt>
                <c:pt idx="8">
                  <c:v>B&amp;H</c:v>
                </c:pt>
                <c:pt idx="9">
                  <c:v>UKR</c:v>
                </c:pt>
                <c:pt idx="10">
                  <c:v>RUS</c:v>
                </c:pt>
                <c:pt idx="11">
                  <c:v>MNE</c:v>
                </c:pt>
                <c:pt idx="12">
                  <c:v>LTA</c:v>
                </c:pt>
                <c:pt idx="13">
                  <c:v>ALB</c:v>
                </c:pt>
                <c:pt idx="14">
                  <c:v>BLR</c:v>
                </c:pt>
                <c:pt idx="15">
                  <c:v>TUR</c:v>
                </c:pt>
                <c:pt idx="16">
                  <c:v>LTH</c:v>
                </c:pt>
                <c:pt idx="17">
                  <c:v>EST</c:v>
                </c:pt>
                <c:pt idx="18">
                  <c:v>MKD</c:v>
                </c:pt>
                <c:pt idx="19">
                  <c:v>MDA</c:v>
                </c:pt>
              </c:strCache>
            </c:strRef>
          </c:cat>
          <c:val>
            <c:numRef>
              <c:f>'Fig 12 data'!$C$103:$C$122</c:f>
              <c:numCache>
                <c:formatCode>0.000</c:formatCode>
                <c:ptCount val="20"/>
                <c:pt idx="0">
                  <c:v>8.768423241694963</c:v>
                </c:pt>
                <c:pt idx="1">
                  <c:v>3.5738074435242817</c:v>
                </c:pt>
                <c:pt idx="2">
                  <c:v>3.3005336570896593</c:v>
                </c:pt>
                <c:pt idx="3">
                  <c:v>1.1998090805824719</c:v>
                </c:pt>
                <c:pt idx="4">
                  <c:v>0.73951961437632452</c:v>
                </c:pt>
                <c:pt idx="5">
                  <c:v>0.49126442306275342</c:v>
                </c:pt>
                <c:pt idx="6">
                  <c:v>0.39687161018293193</c:v>
                </c:pt>
                <c:pt idx="7">
                  <c:v>0.32546211992539298</c:v>
                </c:pt>
                <c:pt idx="8">
                  <c:v>0.29871225617752389</c:v>
                </c:pt>
                <c:pt idx="9">
                  <c:v>0.22171384852148043</c:v>
                </c:pt>
                <c:pt idx="10">
                  <c:v>5.2858751092830329E-2</c:v>
                </c:pt>
                <c:pt idx="11">
                  <c:v>3.2196438691181682E-2</c:v>
                </c:pt>
                <c:pt idx="12">
                  <c:v>2.5854660553498016E-2</c:v>
                </c:pt>
                <c:pt idx="13">
                  <c:v>2.1766939773376001E-2</c:v>
                </c:pt>
                <c:pt idx="14">
                  <c:v>2.0077376670606908E-2</c:v>
                </c:pt>
                <c:pt idx="15">
                  <c:v>7.0662706338887032E-3</c:v>
                </c:pt>
                <c:pt idx="16">
                  <c:v>6.8845169525155285E-3</c:v>
                </c:pt>
                <c:pt idx="17">
                  <c:v>4.8666658021195115E-3</c:v>
                </c:pt>
                <c:pt idx="18">
                  <c:v>2.0923335490616803E-3</c:v>
                </c:pt>
                <c:pt idx="19">
                  <c:v>1.7768477338549545E-3</c:v>
                </c:pt>
              </c:numCache>
            </c:numRef>
          </c:val>
        </c:ser>
        <c:gapWidth val="20"/>
        <c:axId val="102545664"/>
        <c:axId val="102559744"/>
      </c:barChart>
      <c:catAx>
        <c:axId val="102545664"/>
        <c:scaling>
          <c:orientation val="minMax"/>
        </c:scaling>
        <c:axPos val="b"/>
        <c:numFmt formatCode="0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559744"/>
        <c:crosses val="autoZero"/>
        <c:lblAlgn val="ctr"/>
        <c:lblOffset val="100"/>
        <c:tickLblSkip val="1"/>
        <c:tickMarkSkip val="1"/>
      </c:catAx>
      <c:valAx>
        <c:axId val="102559744"/>
        <c:scaling>
          <c:orientation val="minMax"/>
        </c:scaling>
        <c:axPos val="l"/>
        <c:numFmt formatCode="General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54566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Index 1</a:t>
            </a:r>
          </a:p>
        </c:rich>
      </c:tx>
      <c:layout>
        <c:manualLayout>
          <c:xMode val="edge"/>
          <c:yMode val="edge"/>
          <c:x val="0.16187050359712229"/>
          <c:y val="9.54776212056896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122302158273541E-2"/>
          <c:y val="7.5377069372912844E-2"/>
          <c:w val="0.88848920863309389"/>
          <c:h val="0.77387124556190545"/>
        </c:manualLayout>
      </c:layout>
      <c:barChart>
        <c:barDir val="col"/>
        <c:grouping val="clustered"/>
        <c:ser>
          <c:idx val="0"/>
          <c:order val="0"/>
          <c:tx>
            <c:strRef>
              <c:f>'Fig 12 data'!$H$130</c:f>
              <c:strCache>
                <c:ptCount val="1"/>
                <c:pt idx="0">
                  <c:v>POL Problems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'Fig 12 data'!$G$131:$G$150</c:f>
              <c:strCache>
                <c:ptCount val="20"/>
                <c:pt idx="0">
                  <c:v>HRV</c:v>
                </c:pt>
                <c:pt idx="1">
                  <c:v>MNE</c:v>
                </c:pt>
                <c:pt idx="2">
                  <c:v>BGR</c:v>
                </c:pt>
                <c:pt idx="3">
                  <c:v>HUN</c:v>
                </c:pt>
                <c:pt idx="4">
                  <c:v>SRB</c:v>
                </c:pt>
                <c:pt idx="5">
                  <c:v>B&amp;H</c:v>
                </c:pt>
                <c:pt idx="6">
                  <c:v>SVK</c:v>
                </c:pt>
                <c:pt idx="7">
                  <c:v>ROM</c:v>
                </c:pt>
                <c:pt idx="8">
                  <c:v>ALB</c:v>
                </c:pt>
                <c:pt idx="9">
                  <c:v>LTA</c:v>
                </c:pt>
                <c:pt idx="10">
                  <c:v>CZE</c:v>
                </c:pt>
                <c:pt idx="11">
                  <c:v>POL</c:v>
                </c:pt>
                <c:pt idx="12">
                  <c:v>EST</c:v>
                </c:pt>
                <c:pt idx="13">
                  <c:v>MDA</c:v>
                </c:pt>
                <c:pt idx="14">
                  <c:v>UKR</c:v>
                </c:pt>
                <c:pt idx="15">
                  <c:v>LTH</c:v>
                </c:pt>
                <c:pt idx="16">
                  <c:v>RUS</c:v>
                </c:pt>
                <c:pt idx="17">
                  <c:v>MKD</c:v>
                </c:pt>
                <c:pt idx="18">
                  <c:v>TUR</c:v>
                </c:pt>
                <c:pt idx="19">
                  <c:v>BLR</c:v>
                </c:pt>
              </c:strCache>
            </c:strRef>
          </c:cat>
          <c:val>
            <c:numRef>
              <c:f>'Fig 12 data'!$H$131:$H$150</c:f>
              <c:numCache>
                <c:formatCode>0.00</c:formatCode>
                <c:ptCount val="20"/>
                <c:pt idx="0">
                  <c:v>6.8918117317094483</c:v>
                </c:pt>
                <c:pt idx="1">
                  <c:v>6.0073858330170609</c:v>
                </c:pt>
                <c:pt idx="2">
                  <c:v>3.3003778014576408</c:v>
                </c:pt>
                <c:pt idx="3">
                  <c:v>2.8630622318998724</c:v>
                </c:pt>
                <c:pt idx="4">
                  <c:v>2.68357139237659</c:v>
                </c:pt>
                <c:pt idx="5">
                  <c:v>2.6407982086337318</c:v>
                </c:pt>
                <c:pt idx="6">
                  <c:v>2.206439699799541</c:v>
                </c:pt>
                <c:pt idx="7">
                  <c:v>1.6332893582086208</c:v>
                </c:pt>
                <c:pt idx="8">
                  <c:v>1.2420591825162659</c:v>
                </c:pt>
                <c:pt idx="9">
                  <c:v>1.120630140862628</c:v>
                </c:pt>
                <c:pt idx="10">
                  <c:v>0.94258853831294265</c:v>
                </c:pt>
                <c:pt idx="11">
                  <c:v>0.81693966830767695</c:v>
                </c:pt>
                <c:pt idx="12">
                  <c:v>0.76543239028696453</c:v>
                </c:pt>
                <c:pt idx="13">
                  <c:v>0.66122296913754985</c:v>
                </c:pt>
                <c:pt idx="14">
                  <c:v>0.51647748299746032</c:v>
                </c:pt>
                <c:pt idx="15">
                  <c:v>0.50212938810939467</c:v>
                </c:pt>
                <c:pt idx="16">
                  <c:v>0.26880216904076859</c:v>
                </c:pt>
                <c:pt idx="17">
                  <c:v>0.18931101094655503</c:v>
                </c:pt>
                <c:pt idx="18">
                  <c:v>0.16196064523987472</c:v>
                </c:pt>
                <c:pt idx="19">
                  <c:v>0.13178899205943634</c:v>
                </c:pt>
              </c:numCache>
            </c:numRef>
          </c:val>
        </c:ser>
        <c:gapWidth val="20"/>
        <c:axId val="102595584"/>
        <c:axId val="102605568"/>
      </c:barChart>
      <c:catAx>
        <c:axId val="102595584"/>
        <c:scaling>
          <c:orientation val="minMax"/>
        </c:scaling>
        <c:axPos val="b"/>
        <c:numFmt formatCode="0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605568"/>
        <c:crosses val="autoZero"/>
        <c:lblAlgn val="ctr"/>
        <c:lblOffset val="100"/>
        <c:tickLblSkip val="1"/>
        <c:tickMarkSkip val="1"/>
      </c:catAx>
      <c:valAx>
        <c:axId val="102605568"/>
        <c:scaling>
          <c:orientation val="minMax"/>
        </c:scaling>
        <c:axPos val="l"/>
        <c:numFmt formatCode="General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59558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Index 2</a:t>
            </a:r>
          </a:p>
        </c:rich>
      </c:tx>
      <c:layout>
        <c:manualLayout>
          <c:xMode val="edge"/>
          <c:yMode val="edge"/>
          <c:x val="0.17021335540418409"/>
          <c:y val="0.1105530350802721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638334712761499"/>
          <c:y val="7.5377069372912844E-2"/>
          <c:w val="0.87943566958828434"/>
          <c:h val="0.76382096964551704"/>
        </c:manualLayout>
      </c:layout>
      <c:barChart>
        <c:barDir val="col"/>
        <c:grouping val="clustered"/>
        <c:ser>
          <c:idx val="0"/>
          <c:order val="0"/>
          <c:tx>
            <c:strRef>
              <c:f>'Fig 12 data'!$H$101</c:f>
              <c:strCache>
                <c:ptCount val="1"/>
                <c:pt idx="0">
                  <c:v>Poland experiences crisis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'Fig 12 data'!$G$103:$G$122</c:f>
              <c:strCache>
                <c:ptCount val="20"/>
                <c:pt idx="0">
                  <c:v>HRV</c:v>
                </c:pt>
                <c:pt idx="1">
                  <c:v>HUN</c:v>
                </c:pt>
                <c:pt idx="2">
                  <c:v>ROM</c:v>
                </c:pt>
                <c:pt idx="3">
                  <c:v>BGR</c:v>
                </c:pt>
                <c:pt idx="4">
                  <c:v>SVK</c:v>
                </c:pt>
                <c:pt idx="5">
                  <c:v>SRB</c:v>
                </c:pt>
                <c:pt idx="6">
                  <c:v>POL</c:v>
                </c:pt>
                <c:pt idx="7">
                  <c:v>CZE</c:v>
                </c:pt>
                <c:pt idx="8">
                  <c:v>MNE</c:v>
                </c:pt>
                <c:pt idx="9">
                  <c:v>B&amp;H</c:v>
                </c:pt>
                <c:pt idx="10">
                  <c:v>RUS</c:v>
                </c:pt>
                <c:pt idx="11">
                  <c:v>UKR</c:v>
                </c:pt>
                <c:pt idx="12">
                  <c:v>LTA</c:v>
                </c:pt>
                <c:pt idx="13">
                  <c:v>TUR</c:v>
                </c:pt>
                <c:pt idx="14">
                  <c:v>ALB</c:v>
                </c:pt>
                <c:pt idx="15">
                  <c:v>EST</c:v>
                </c:pt>
                <c:pt idx="16">
                  <c:v>LTH</c:v>
                </c:pt>
                <c:pt idx="17">
                  <c:v>MDA</c:v>
                </c:pt>
                <c:pt idx="18">
                  <c:v>BLR</c:v>
                </c:pt>
                <c:pt idx="19">
                  <c:v>MKD</c:v>
                </c:pt>
              </c:strCache>
            </c:strRef>
          </c:cat>
          <c:val>
            <c:numRef>
              <c:f>'Fig 12 data'!$H$103:$H$122</c:f>
              <c:numCache>
                <c:formatCode>0.00</c:formatCode>
                <c:ptCount val="20"/>
                <c:pt idx="0">
                  <c:v>0.79626991528147151</c:v>
                </c:pt>
                <c:pt idx="1">
                  <c:v>0.37078111857635071</c:v>
                </c:pt>
                <c:pt idx="2">
                  <c:v>0.14475297759297412</c:v>
                </c:pt>
                <c:pt idx="3">
                  <c:v>0.14083781656417241</c:v>
                </c:pt>
                <c:pt idx="4">
                  <c:v>0.11930514829234</c:v>
                </c:pt>
                <c:pt idx="5">
                  <c:v>9.812948018458742E-2</c:v>
                </c:pt>
                <c:pt idx="6">
                  <c:v>9.1666182326768611E-2</c:v>
                </c:pt>
                <c:pt idx="7">
                  <c:v>5.0830904609783428E-2</c:v>
                </c:pt>
                <c:pt idx="8">
                  <c:v>3.5630627916415428E-2</c:v>
                </c:pt>
                <c:pt idx="9">
                  <c:v>3.3423342912483125E-2</c:v>
                </c:pt>
                <c:pt idx="10">
                  <c:v>3.0460881615351675E-2</c:v>
                </c:pt>
                <c:pt idx="11">
                  <c:v>1.2311796909693343E-2</c:v>
                </c:pt>
                <c:pt idx="12">
                  <c:v>1.1154746827434201E-2</c:v>
                </c:pt>
                <c:pt idx="13">
                  <c:v>5.6350262661079096E-3</c:v>
                </c:pt>
                <c:pt idx="14">
                  <c:v>5.4066075446316938E-3</c:v>
                </c:pt>
                <c:pt idx="15">
                  <c:v>4.0740527034439141E-3</c:v>
                </c:pt>
                <c:pt idx="16">
                  <c:v>3.159479779946885E-3</c:v>
                </c:pt>
                <c:pt idx="17">
                  <c:v>6.2748863450430743E-4</c:v>
                </c:pt>
                <c:pt idx="18">
                  <c:v>2.5420895668840999E-4</c:v>
                </c:pt>
                <c:pt idx="19">
                  <c:v>8.7873615132083593E-5</c:v>
                </c:pt>
              </c:numCache>
            </c:numRef>
          </c:val>
        </c:ser>
        <c:gapWidth val="20"/>
        <c:axId val="72642560"/>
        <c:axId val="72644096"/>
      </c:barChart>
      <c:catAx>
        <c:axId val="72642560"/>
        <c:scaling>
          <c:orientation val="minMax"/>
        </c:scaling>
        <c:axPos val="b"/>
        <c:numFmt formatCode="0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644096"/>
        <c:crosses val="autoZero"/>
        <c:lblAlgn val="ctr"/>
        <c:lblOffset val="100"/>
        <c:tickLblSkip val="1"/>
        <c:tickMarkSkip val="1"/>
      </c:catAx>
      <c:valAx>
        <c:axId val="72644096"/>
        <c:scaling>
          <c:orientation val="minMax"/>
        </c:scaling>
        <c:axPos val="l"/>
        <c:numFmt formatCode="General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64256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Index 1</a:t>
            </a:r>
          </a:p>
        </c:rich>
      </c:tx>
      <c:layout>
        <c:manualLayout>
          <c:xMode val="edge"/>
          <c:yMode val="edge"/>
          <c:x val="0.18345323741007208"/>
          <c:y val="0.1005027591638837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70503597122312"/>
          <c:y val="7.5377069372912844E-2"/>
          <c:w val="0.86690647482014394"/>
          <c:h val="0.76382096964551704"/>
        </c:manualLayout>
      </c:layout>
      <c:barChart>
        <c:barDir val="col"/>
        <c:grouping val="clustered"/>
        <c:ser>
          <c:idx val="0"/>
          <c:order val="0"/>
          <c:tx>
            <c:strRef>
              <c:f>'Fig 12 data'!$M$130</c:f>
              <c:strCache>
                <c:ptCount val="1"/>
                <c:pt idx="0">
                  <c:v>EStonia Problems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'Fig 12 data'!$L$131:$L$150</c:f>
              <c:strCache>
                <c:ptCount val="20"/>
                <c:pt idx="0">
                  <c:v>EST</c:v>
                </c:pt>
                <c:pt idx="1">
                  <c:v>LTA</c:v>
                </c:pt>
                <c:pt idx="2">
                  <c:v>LTH</c:v>
                </c:pt>
                <c:pt idx="3">
                  <c:v>UKR</c:v>
                </c:pt>
                <c:pt idx="4">
                  <c:v>POL</c:v>
                </c:pt>
                <c:pt idx="5">
                  <c:v>RUS</c:v>
                </c:pt>
                <c:pt idx="6">
                  <c:v>HUN</c:v>
                </c:pt>
                <c:pt idx="7">
                  <c:v>SVK</c:v>
                </c:pt>
                <c:pt idx="8">
                  <c:v>CZE</c:v>
                </c:pt>
                <c:pt idx="9">
                  <c:v>ROM</c:v>
                </c:pt>
                <c:pt idx="10">
                  <c:v>BGR</c:v>
                </c:pt>
                <c:pt idx="11">
                  <c:v>TUR</c:v>
                </c:pt>
                <c:pt idx="12">
                  <c:v>HRV</c:v>
                </c:pt>
                <c:pt idx="13">
                  <c:v>B&amp;H</c:v>
                </c:pt>
                <c:pt idx="14">
                  <c:v>BLR</c:v>
                </c:pt>
                <c:pt idx="15">
                  <c:v>SRB</c:v>
                </c:pt>
                <c:pt idx="16">
                  <c:v>MDA</c:v>
                </c:pt>
                <c:pt idx="17">
                  <c:v>ALB</c:v>
                </c:pt>
                <c:pt idx="18">
                  <c:v>MKD</c:v>
                </c:pt>
                <c:pt idx="19">
                  <c:v>MNE</c:v>
                </c:pt>
              </c:strCache>
            </c:strRef>
          </c:cat>
          <c:val>
            <c:numRef>
              <c:f>'Fig 12 data'!$M$131:$M$150</c:f>
              <c:numCache>
                <c:formatCode>0.0</c:formatCode>
                <c:ptCount val="20"/>
                <c:pt idx="0">
                  <c:v>251.08575589182576</c:v>
                </c:pt>
                <c:pt idx="1">
                  <c:v>157.4076133975926</c:v>
                </c:pt>
                <c:pt idx="2">
                  <c:v>101.87833543041845</c:v>
                </c:pt>
                <c:pt idx="3">
                  <c:v>2.7869014076894025</c:v>
                </c:pt>
                <c:pt idx="4">
                  <c:v>1.5139536834091276</c:v>
                </c:pt>
                <c:pt idx="5">
                  <c:v>1.2132519262647967</c:v>
                </c:pt>
                <c:pt idx="6">
                  <c:v>0.52189097220503133</c:v>
                </c:pt>
                <c:pt idx="7">
                  <c:v>0.33381621643755682</c:v>
                </c:pt>
                <c:pt idx="8">
                  <c:v>0.21924794759453825</c:v>
                </c:pt>
                <c:pt idx="9">
                  <c:v>0.136400371846013</c:v>
                </c:pt>
                <c:pt idx="10">
                  <c:v>0.10846103052552325</c:v>
                </c:pt>
                <c:pt idx="11">
                  <c:v>0.10735145945621292</c:v>
                </c:pt>
                <c:pt idx="12">
                  <c:v>3.2531023900363054E-2</c:v>
                </c:pt>
                <c:pt idx="13">
                  <c:v>1.6256001808717769E-2</c:v>
                </c:pt>
                <c:pt idx="14">
                  <c:v>1.5969152547406912E-2</c:v>
                </c:pt>
                <c:pt idx="15">
                  <c:v>1.1435364036266913E-2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gapWidth val="20"/>
        <c:axId val="102761216"/>
        <c:axId val="102762752"/>
      </c:barChart>
      <c:catAx>
        <c:axId val="102761216"/>
        <c:scaling>
          <c:orientation val="minMax"/>
        </c:scaling>
        <c:axPos val="b"/>
        <c:numFmt formatCode="0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762752"/>
        <c:crosses val="autoZero"/>
        <c:lblAlgn val="ctr"/>
        <c:lblOffset val="100"/>
        <c:tickLblSkip val="1"/>
        <c:tickMarkSkip val="1"/>
      </c:catAx>
      <c:valAx>
        <c:axId val="102762752"/>
        <c:scaling>
          <c:orientation val="minMax"/>
        </c:scaling>
        <c:axPos val="l"/>
        <c:numFmt formatCode="General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76121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8.768035516093238E-2"/>
          <c:y val="2.6101141924959246E-2"/>
          <c:w val="0.8923418423973366"/>
          <c:h val="0.62805872756933157"/>
        </c:manualLayout>
      </c:layout>
      <c:barChart>
        <c:barDir val="col"/>
        <c:grouping val="stacked"/>
        <c:ser>
          <c:idx val="1"/>
          <c:order val="0"/>
          <c:tx>
            <c:strRef>
              <c:f>'Fig 3 data'!$B$3</c:f>
              <c:strCache>
                <c:ptCount val="1"/>
                <c:pt idx="0">
                  <c:v>Central Europe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3 data'!$C$2:$Q$2</c:f>
              <c:strCache>
                <c:ptCount val="15"/>
                <c:pt idx="0">
                  <c:v>Unicredit</c:v>
                </c:pt>
                <c:pt idx="1">
                  <c:v>Raiffeisen</c:v>
                </c:pt>
                <c:pt idx="2">
                  <c:v>Erste</c:v>
                </c:pt>
                <c:pt idx="3">
                  <c:v>KBC </c:v>
                </c:pt>
                <c:pt idx="4">
                  <c:v>Societe Generale</c:v>
                </c:pt>
                <c:pt idx="5">
                  <c:v>Intesa Sanpaolo </c:v>
                </c:pt>
                <c:pt idx="6">
                  <c:v>OTP</c:v>
                </c:pt>
                <c:pt idx="7">
                  <c:v>Swedbank </c:v>
                </c:pt>
                <c:pt idx="8">
                  <c:v>ING </c:v>
                </c:pt>
                <c:pt idx="9">
                  <c:v>Citibank </c:v>
                </c:pt>
                <c:pt idx="10">
                  <c:v>Commerzbank</c:v>
                </c:pt>
                <c:pt idx="11">
                  <c:v>National Bank of Greece</c:v>
                </c:pt>
                <c:pt idx="12">
                  <c:v>Bayerische Landesbank</c:v>
                </c:pt>
                <c:pt idx="13">
                  <c:v>SEB</c:v>
                </c:pt>
                <c:pt idx="14">
                  <c:v>EFG Eurobank</c:v>
                </c:pt>
              </c:strCache>
            </c:strRef>
          </c:cat>
          <c:val>
            <c:numRef>
              <c:f>'Fig 3 data'!$C$3:$Q$3</c:f>
              <c:numCache>
                <c:formatCode>General</c:formatCode>
                <c:ptCount val="15"/>
                <c:pt idx="0" formatCode="0">
                  <c:v>57.881781749555948</c:v>
                </c:pt>
                <c:pt idx="1">
                  <c:v>28.962</c:v>
                </c:pt>
                <c:pt idx="2" formatCode="0">
                  <c:v>47.594688060129414</c:v>
                </c:pt>
                <c:pt idx="3" formatCode="0">
                  <c:v>51.828093530111012</c:v>
                </c:pt>
                <c:pt idx="4" formatCode="0">
                  <c:v>26.041768476781975</c:v>
                </c:pt>
                <c:pt idx="5" formatCode="0">
                  <c:v>20.792257905595896</c:v>
                </c:pt>
                <c:pt idx="6" formatCode="0">
                  <c:v>21.262153646880094</c:v>
                </c:pt>
                <c:pt idx="7" formatCode="0">
                  <c:v>0</c:v>
                </c:pt>
                <c:pt idx="8" formatCode="0">
                  <c:v>19.853963954765053</c:v>
                </c:pt>
                <c:pt idx="9" formatCode="0.0">
                  <c:v>19.41830970889735</c:v>
                </c:pt>
                <c:pt idx="10" formatCode="0">
                  <c:v>19.912569421969668</c:v>
                </c:pt>
                <c:pt idx="11">
                  <c:v>0</c:v>
                </c:pt>
                <c:pt idx="12">
                  <c:v>10.727204</c:v>
                </c:pt>
                <c:pt idx="13">
                  <c:v>0</c:v>
                </c:pt>
                <c:pt idx="14">
                  <c:v>2.2000000000000002</c:v>
                </c:pt>
              </c:numCache>
            </c:numRef>
          </c:val>
        </c:ser>
        <c:ser>
          <c:idx val="0"/>
          <c:order val="1"/>
          <c:tx>
            <c:strRef>
              <c:f>'Fig 3 data'!$B$4</c:f>
              <c:strCache>
                <c:ptCount val="1"/>
                <c:pt idx="0">
                  <c:v>Southeastern Europe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3 data'!$C$2:$Q$2</c:f>
              <c:strCache>
                <c:ptCount val="15"/>
                <c:pt idx="0">
                  <c:v>Unicredit</c:v>
                </c:pt>
                <c:pt idx="1">
                  <c:v>Raiffeisen</c:v>
                </c:pt>
                <c:pt idx="2">
                  <c:v>Erste</c:v>
                </c:pt>
                <c:pt idx="3">
                  <c:v>KBC </c:v>
                </c:pt>
                <c:pt idx="4">
                  <c:v>Societe Generale</c:v>
                </c:pt>
                <c:pt idx="5">
                  <c:v>Intesa Sanpaolo </c:v>
                </c:pt>
                <c:pt idx="6">
                  <c:v>OTP</c:v>
                </c:pt>
                <c:pt idx="7">
                  <c:v>Swedbank </c:v>
                </c:pt>
                <c:pt idx="8">
                  <c:v>ING </c:v>
                </c:pt>
                <c:pt idx="9">
                  <c:v>Citibank </c:v>
                </c:pt>
                <c:pt idx="10">
                  <c:v>Commerzbank</c:v>
                </c:pt>
                <c:pt idx="11">
                  <c:v>National Bank of Greece</c:v>
                </c:pt>
                <c:pt idx="12">
                  <c:v>Bayerische Landesbank</c:v>
                </c:pt>
                <c:pt idx="13">
                  <c:v>SEB</c:v>
                </c:pt>
                <c:pt idx="14">
                  <c:v>EFG Eurobank</c:v>
                </c:pt>
              </c:strCache>
            </c:strRef>
          </c:cat>
          <c:val>
            <c:numRef>
              <c:f>'Fig 3 data'!$C$4:$Q$4</c:f>
              <c:numCache>
                <c:formatCode>General</c:formatCode>
                <c:ptCount val="15"/>
                <c:pt idx="0" formatCode="0">
                  <c:v>22.126200000000001</c:v>
                </c:pt>
                <c:pt idx="1">
                  <c:v>22.704000000000001</c:v>
                </c:pt>
                <c:pt idx="2" formatCode="0">
                  <c:v>23.529444568346154</c:v>
                </c:pt>
                <c:pt idx="3" formatCode="0">
                  <c:v>1.1234745467692031</c:v>
                </c:pt>
                <c:pt idx="4" formatCode="0">
                  <c:v>17.055283363267183</c:v>
                </c:pt>
                <c:pt idx="5" formatCode="0">
                  <c:v>12.304578088264334</c:v>
                </c:pt>
                <c:pt idx="6" formatCode="0">
                  <c:v>7.7694359601973328</c:v>
                </c:pt>
                <c:pt idx="7" formatCode="0">
                  <c:v>0</c:v>
                </c:pt>
                <c:pt idx="8" formatCode="0">
                  <c:v>2.4464965742918499</c:v>
                </c:pt>
                <c:pt idx="9" formatCode="0.0">
                  <c:v>1.3955732380390735</c:v>
                </c:pt>
                <c:pt idx="10" formatCode="0">
                  <c:v>0</c:v>
                </c:pt>
                <c:pt idx="11">
                  <c:v>22.005735000000001</c:v>
                </c:pt>
                <c:pt idx="12">
                  <c:v>10.39505616374716</c:v>
                </c:pt>
                <c:pt idx="13">
                  <c:v>0</c:v>
                </c:pt>
                <c:pt idx="14">
                  <c:v>11.2</c:v>
                </c:pt>
              </c:numCache>
            </c:numRef>
          </c:val>
        </c:ser>
        <c:ser>
          <c:idx val="2"/>
          <c:order val="2"/>
          <c:tx>
            <c:strRef>
              <c:f>'Fig 3 data'!$B$5</c:f>
              <c:strCache>
                <c:ptCount val="1"/>
                <c:pt idx="0">
                  <c:v>Baltics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3 data'!$C$2:$Q$2</c:f>
              <c:strCache>
                <c:ptCount val="15"/>
                <c:pt idx="0">
                  <c:v>Unicredit</c:v>
                </c:pt>
                <c:pt idx="1">
                  <c:v>Raiffeisen</c:v>
                </c:pt>
                <c:pt idx="2">
                  <c:v>Erste</c:v>
                </c:pt>
                <c:pt idx="3">
                  <c:v>KBC </c:v>
                </c:pt>
                <c:pt idx="4">
                  <c:v>Societe Generale</c:v>
                </c:pt>
                <c:pt idx="5">
                  <c:v>Intesa Sanpaolo </c:v>
                </c:pt>
                <c:pt idx="6">
                  <c:v>OTP</c:v>
                </c:pt>
                <c:pt idx="7">
                  <c:v>Swedbank </c:v>
                </c:pt>
                <c:pt idx="8">
                  <c:v>ING </c:v>
                </c:pt>
                <c:pt idx="9">
                  <c:v>Citibank </c:v>
                </c:pt>
                <c:pt idx="10">
                  <c:v>Commerzbank</c:v>
                </c:pt>
                <c:pt idx="11">
                  <c:v>National Bank of Greece</c:v>
                </c:pt>
                <c:pt idx="12">
                  <c:v>Bayerische Landesbank</c:v>
                </c:pt>
                <c:pt idx="13">
                  <c:v>SEB</c:v>
                </c:pt>
                <c:pt idx="14">
                  <c:v>EFG Eurobank</c:v>
                </c:pt>
              </c:strCache>
            </c:strRef>
          </c:cat>
          <c:val>
            <c:numRef>
              <c:f>'Fig 3 data'!$C$5:$Q$5</c:f>
              <c:numCache>
                <c:formatCode>General</c:formatCode>
                <c:ptCount val="15"/>
                <c:pt idx="0" formatCode="0">
                  <c:v>1.2956285144729689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24.876300000000001</c:v>
                </c:pt>
                <c:pt idx="8" formatCode="0">
                  <c:v>0</c:v>
                </c:pt>
                <c:pt idx="9" formatCode="0.0">
                  <c:v>0</c:v>
                </c:pt>
                <c:pt idx="10" formatCode="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18.704627200179715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 3 data'!$B$6</c:f>
              <c:strCache>
                <c:ptCount val="1"/>
                <c:pt idx="0">
                  <c:v>Broader Europe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3 data'!$C$2:$Q$2</c:f>
              <c:strCache>
                <c:ptCount val="15"/>
                <c:pt idx="0">
                  <c:v>Unicredit</c:v>
                </c:pt>
                <c:pt idx="1">
                  <c:v>Raiffeisen</c:v>
                </c:pt>
                <c:pt idx="2">
                  <c:v>Erste</c:v>
                </c:pt>
                <c:pt idx="3">
                  <c:v>KBC </c:v>
                </c:pt>
                <c:pt idx="4">
                  <c:v>Societe Generale</c:v>
                </c:pt>
                <c:pt idx="5">
                  <c:v>Intesa Sanpaolo </c:v>
                </c:pt>
                <c:pt idx="6">
                  <c:v>OTP</c:v>
                </c:pt>
                <c:pt idx="7">
                  <c:v>Swedbank </c:v>
                </c:pt>
                <c:pt idx="8">
                  <c:v>ING </c:v>
                </c:pt>
                <c:pt idx="9">
                  <c:v>Citibank </c:v>
                </c:pt>
                <c:pt idx="10">
                  <c:v>Commerzbank</c:v>
                </c:pt>
                <c:pt idx="11">
                  <c:v>National Bank of Greece</c:v>
                </c:pt>
                <c:pt idx="12">
                  <c:v>Bayerische Landesbank</c:v>
                </c:pt>
                <c:pt idx="13">
                  <c:v>SEB</c:v>
                </c:pt>
                <c:pt idx="14">
                  <c:v>EFG Eurobank</c:v>
                </c:pt>
              </c:strCache>
            </c:strRef>
          </c:cat>
          <c:val>
            <c:numRef>
              <c:f>'Fig 3 data'!$C$6:$Q$6</c:f>
              <c:numCache>
                <c:formatCode>General</c:formatCode>
                <c:ptCount val="15"/>
                <c:pt idx="0" formatCode="0">
                  <c:v>54.583350249137588</c:v>
                </c:pt>
                <c:pt idx="1">
                  <c:v>21.034000000000006</c:v>
                </c:pt>
                <c:pt idx="2" formatCode="0">
                  <c:v>0.87586737152443672</c:v>
                </c:pt>
                <c:pt idx="3" formatCode="0">
                  <c:v>7.80213</c:v>
                </c:pt>
                <c:pt idx="4" formatCode="0">
                  <c:v>15.476772920320348</c:v>
                </c:pt>
                <c:pt idx="5" formatCode="0">
                  <c:v>1.1264021892417868</c:v>
                </c:pt>
                <c:pt idx="6" formatCode="0">
                  <c:v>4.4570235820853679</c:v>
                </c:pt>
                <c:pt idx="7" formatCode="0">
                  <c:v>2.7708237200000001</c:v>
                </c:pt>
                <c:pt idx="8" formatCode="0">
                  <c:v>3.0671829717585708</c:v>
                </c:pt>
                <c:pt idx="9" formatCode="0.0">
                  <c:v>3.885838981289611</c:v>
                </c:pt>
                <c:pt idx="10" formatCode="0">
                  <c:v>3.432151692365137</c:v>
                </c:pt>
                <c:pt idx="11">
                  <c:v>0</c:v>
                </c:pt>
                <c:pt idx="12">
                  <c:v>0</c:v>
                </c:pt>
                <c:pt idx="13">
                  <c:v>0.30736000000000002</c:v>
                </c:pt>
                <c:pt idx="14">
                  <c:v>0.435</c:v>
                </c:pt>
              </c:numCache>
            </c:numRef>
          </c:val>
        </c:ser>
        <c:overlap val="100"/>
        <c:axId val="97162368"/>
        <c:axId val="97163904"/>
      </c:barChart>
      <c:catAx>
        <c:axId val="97162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163904"/>
        <c:crosses val="autoZero"/>
        <c:lblAlgn val="ctr"/>
        <c:lblOffset val="100"/>
        <c:tickLblSkip val="1"/>
        <c:tickMarkSkip val="1"/>
      </c:catAx>
      <c:valAx>
        <c:axId val="97163904"/>
        <c:scaling>
          <c:orientation val="minMax"/>
          <c:max val="160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 billions of euro</a:t>
                </a:r>
              </a:p>
            </c:rich>
          </c:tx>
          <c:layout>
            <c:manualLayout>
              <c:xMode val="edge"/>
              <c:yMode val="edge"/>
              <c:x val="0"/>
              <c:y val="0.22838499184339328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162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8812430632630497E-2"/>
          <c:y val="0.94453507340946163"/>
          <c:w val="0.87791342952275253"/>
          <c:h val="3.915171288743882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Index 2</a:t>
            </a:r>
          </a:p>
        </c:rich>
      </c:tx>
      <c:layout>
        <c:manualLayout>
          <c:xMode val="edge"/>
          <c:yMode val="edge"/>
          <c:x val="0.16312113226234298"/>
          <c:y val="9.045248324749542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02168184037649"/>
          <c:y val="7.5377069372912844E-2"/>
          <c:w val="0.86879733487552291"/>
          <c:h val="0.7738712455619054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'Fig 12 data'!$L$103:$L$120</c:f>
              <c:strCache>
                <c:ptCount val="18"/>
                <c:pt idx="0">
                  <c:v>EST</c:v>
                </c:pt>
                <c:pt idx="1">
                  <c:v>LTA</c:v>
                </c:pt>
                <c:pt idx="2">
                  <c:v>LTH</c:v>
                </c:pt>
                <c:pt idx="3">
                  <c:v>UKR</c:v>
                </c:pt>
                <c:pt idx="4">
                  <c:v>POL</c:v>
                </c:pt>
                <c:pt idx="5">
                  <c:v>RUS</c:v>
                </c:pt>
                <c:pt idx="6">
                  <c:v>HUN</c:v>
                </c:pt>
                <c:pt idx="7">
                  <c:v>SVK</c:v>
                </c:pt>
                <c:pt idx="8">
                  <c:v>CZE</c:v>
                </c:pt>
                <c:pt idx="9">
                  <c:v>ROM</c:v>
                </c:pt>
                <c:pt idx="10">
                  <c:v>BGR</c:v>
                </c:pt>
                <c:pt idx="11">
                  <c:v>TUR</c:v>
                </c:pt>
                <c:pt idx="12">
                  <c:v>HRV</c:v>
                </c:pt>
                <c:pt idx="13">
                  <c:v>B&amp;H</c:v>
                </c:pt>
                <c:pt idx="14">
                  <c:v>BLR</c:v>
                </c:pt>
                <c:pt idx="15">
                  <c:v>SRB</c:v>
                </c:pt>
                <c:pt idx="16">
                  <c:v>ALB</c:v>
                </c:pt>
                <c:pt idx="17">
                  <c:v>MNE</c:v>
                </c:pt>
              </c:strCache>
            </c:strRef>
          </c:cat>
          <c:val>
            <c:numRef>
              <c:f>'Fig 12 data'!$M$103:$M$120</c:f>
              <c:numCache>
                <c:formatCode>0.00</c:formatCode>
                <c:ptCount val="18"/>
                <c:pt idx="0">
                  <c:v>100.24642418556591</c:v>
                </c:pt>
                <c:pt idx="1">
                  <c:v>50.326688580673377</c:v>
                </c:pt>
                <c:pt idx="2">
                  <c:v>29.74128637738886</c:v>
                </c:pt>
                <c:pt idx="3">
                  <c:v>8.1973529736240933E-2</c:v>
                </c:pt>
                <c:pt idx="4">
                  <c:v>7.1988996633154487E-2</c:v>
                </c:pt>
                <c:pt idx="5">
                  <c:v>0.14190270614516998</c:v>
                </c:pt>
                <c:pt idx="6">
                  <c:v>2.8172628643884645E-3</c:v>
                </c:pt>
                <c:pt idx="7">
                  <c:v>6.244557763396306E-4</c:v>
                </c:pt>
                <c:pt idx="8">
                  <c:v>6.2887795408374594E-4</c:v>
                </c:pt>
                <c:pt idx="9">
                  <c:v>2.3085756859738527E-4</c:v>
                </c:pt>
                <c:pt idx="10">
                  <c:v>3.4781730793861004E-5</c:v>
                </c:pt>
                <c:pt idx="11">
                  <c:v>5.6611494742631443E-4</c:v>
                </c:pt>
                <c:pt idx="12">
                  <c:v>4.0569600445847388E-6</c:v>
                </c:pt>
                <c:pt idx="13">
                  <c:v>2.8961342969388506E-7</c:v>
                </c:pt>
                <c:pt idx="14">
                  <c:v>8.5350895496562872E-7</c:v>
                </c:pt>
                <c:pt idx="15">
                  <c:v>4.074599692238344E-7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20"/>
        <c:axId val="102794752"/>
        <c:axId val="102796288"/>
      </c:barChart>
      <c:catAx>
        <c:axId val="102794752"/>
        <c:scaling>
          <c:orientation val="minMax"/>
        </c:scaling>
        <c:axPos val="b"/>
        <c:numFmt formatCode="0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796288"/>
        <c:crosses val="autoZero"/>
        <c:lblAlgn val="ctr"/>
        <c:lblOffset val="100"/>
        <c:tickLblSkip val="1"/>
        <c:tickMarkSkip val="1"/>
      </c:catAx>
      <c:valAx>
        <c:axId val="102796288"/>
        <c:scaling>
          <c:orientation val="minMax"/>
        </c:scaling>
        <c:axPos val="l"/>
        <c:numFmt formatCode="General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79475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Index 1</a:t>
            </a:r>
          </a:p>
        </c:rich>
      </c:tx>
      <c:layout>
        <c:manualLayout>
          <c:xMode val="edge"/>
          <c:yMode val="edge"/>
          <c:x val="0.15107913669064749"/>
          <c:y val="9.54776212056896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70503597122312"/>
          <c:y val="7.5377069372912844E-2"/>
          <c:w val="0.86690647482014394"/>
          <c:h val="0.763820969645517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'Fig 12 data'!$S$131:$S$151</c:f>
              <c:strCache>
                <c:ptCount val="20"/>
                <c:pt idx="0">
                  <c:v>HRV</c:v>
                </c:pt>
                <c:pt idx="1">
                  <c:v>HUN</c:v>
                </c:pt>
                <c:pt idx="2">
                  <c:v>B&amp;H</c:v>
                </c:pt>
                <c:pt idx="3">
                  <c:v>LTA</c:v>
                </c:pt>
                <c:pt idx="4">
                  <c:v>MNE</c:v>
                </c:pt>
                <c:pt idx="5">
                  <c:v>ROM</c:v>
                </c:pt>
                <c:pt idx="6">
                  <c:v>LTH</c:v>
                </c:pt>
                <c:pt idx="7">
                  <c:v>SRB</c:v>
                </c:pt>
                <c:pt idx="8">
                  <c:v>POL</c:v>
                </c:pt>
                <c:pt idx="9">
                  <c:v>EST</c:v>
                </c:pt>
                <c:pt idx="10">
                  <c:v>BGR</c:v>
                </c:pt>
                <c:pt idx="11">
                  <c:v>SVK</c:v>
                </c:pt>
                <c:pt idx="12">
                  <c:v>CZE</c:v>
                </c:pt>
                <c:pt idx="13">
                  <c:v>RUS</c:v>
                </c:pt>
                <c:pt idx="14">
                  <c:v>TUR</c:v>
                </c:pt>
                <c:pt idx="15">
                  <c:v>UKR</c:v>
                </c:pt>
                <c:pt idx="16">
                  <c:v>BLR</c:v>
                </c:pt>
                <c:pt idx="17">
                  <c:v>MKD</c:v>
                </c:pt>
                <c:pt idx="18">
                  <c:v>MDA</c:v>
                </c:pt>
                <c:pt idx="19">
                  <c:v>ALB</c:v>
                </c:pt>
              </c:strCache>
            </c:strRef>
          </c:cat>
          <c:val>
            <c:numRef>
              <c:f>'Fig 12 data'!$T$131:$T$151</c:f>
              <c:numCache>
                <c:formatCode>0.0</c:formatCode>
                <c:ptCount val="21"/>
                <c:pt idx="0">
                  <c:v>17.403024098307291</c:v>
                </c:pt>
                <c:pt idx="1">
                  <c:v>10.601677839356432</c:v>
                </c:pt>
                <c:pt idx="2">
                  <c:v>8.3661145228264822</c:v>
                </c:pt>
                <c:pt idx="3">
                  <c:v>7.890764757779591</c:v>
                </c:pt>
                <c:pt idx="4">
                  <c:v>7.4000337566669661</c:v>
                </c:pt>
                <c:pt idx="5">
                  <c:v>6.6017112421673891</c:v>
                </c:pt>
                <c:pt idx="6">
                  <c:v>4.7062026173411544</c:v>
                </c:pt>
                <c:pt idx="7">
                  <c:v>4.1727341390958737</c:v>
                </c:pt>
                <c:pt idx="8">
                  <c:v>3.6595210142646968</c:v>
                </c:pt>
                <c:pt idx="9">
                  <c:v>2.9082399172318891</c:v>
                </c:pt>
                <c:pt idx="10">
                  <c:v>2.8604445778104184</c:v>
                </c:pt>
                <c:pt idx="11">
                  <c:v>2.6018940850064118</c:v>
                </c:pt>
                <c:pt idx="12">
                  <c:v>2.3579309748810124</c:v>
                </c:pt>
                <c:pt idx="13">
                  <c:v>1.8174142241820448</c:v>
                </c:pt>
                <c:pt idx="14">
                  <c:v>1.5936788833614437</c:v>
                </c:pt>
                <c:pt idx="15">
                  <c:v>1.5712113920598487</c:v>
                </c:pt>
                <c:pt idx="16">
                  <c:v>1.2240555659688912</c:v>
                </c:pt>
                <c:pt idx="17">
                  <c:v>0.94810129464205861</c:v>
                </c:pt>
                <c:pt idx="18">
                  <c:v>0.65764814826936435</c:v>
                </c:pt>
                <c:pt idx="19">
                  <c:v>0.1446330599712769</c:v>
                </c:pt>
              </c:numCache>
            </c:numRef>
          </c:val>
        </c:ser>
        <c:gapWidth val="20"/>
        <c:axId val="103049856"/>
        <c:axId val="103055744"/>
      </c:barChart>
      <c:catAx>
        <c:axId val="103049856"/>
        <c:scaling>
          <c:orientation val="minMax"/>
        </c:scaling>
        <c:axPos val="b"/>
        <c:numFmt formatCode="0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55744"/>
        <c:crosses val="autoZero"/>
        <c:lblAlgn val="ctr"/>
        <c:lblOffset val="100"/>
        <c:tickLblSkip val="1"/>
        <c:tickMarkSkip val="1"/>
      </c:catAx>
      <c:valAx>
        <c:axId val="103055744"/>
        <c:scaling>
          <c:orientation val="minMax"/>
        </c:scaling>
        <c:axPos val="l"/>
        <c:numFmt formatCode="General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4985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Index 2</a:t>
            </a:r>
          </a:p>
        </c:rich>
      </c:tx>
      <c:layout>
        <c:manualLayout>
          <c:xMode val="edge"/>
          <c:yMode val="edge"/>
          <c:x val="0.21631280582615059"/>
          <c:y val="0.1155781730384663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56779341129704"/>
          <c:y val="7.5377069372912844E-2"/>
          <c:w val="0.86525122330460236"/>
          <c:h val="0.763820969645517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'Fig 12 data'!$S$103:$S$122</c:f>
              <c:strCache>
                <c:ptCount val="20"/>
                <c:pt idx="0">
                  <c:v>HUN</c:v>
                </c:pt>
                <c:pt idx="1">
                  <c:v>HRV</c:v>
                </c:pt>
                <c:pt idx="2">
                  <c:v>ROM</c:v>
                </c:pt>
                <c:pt idx="3">
                  <c:v>POL</c:v>
                </c:pt>
                <c:pt idx="4">
                  <c:v>RUS</c:v>
                </c:pt>
                <c:pt idx="5">
                  <c:v>LTA</c:v>
                </c:pt>
                <c:pt idx="6">
                  <c:v>TUR</c:v>
                </c:pt>
                <c:pt idx="7">
                  <c:v>B&amp;H</c:v>
                </c:pt>
                <c:pt idx="8">
                  <c:v>CZE</c:v>
                </c:pt>
                <c:pt idx="9">
                  <c:v>LTH</c:v>
                </c:pt>
                <c:pt idx="10">
                  <c:v>SRB</c:v>
                </c:pt>
                <c:pt idx="11">
                  <c:v>SVK</c:v>
                </c:pt>
                <c:pt idx="12">
                  <c:v>BGR</c:v>
                </c:pt>
                <c:pt idx="13">
                  <c:v>UKR</c:v>
                </c:pt>
                <c:pt idx="14">
                  <c:v>EST</c:v>
                </c:pt>
                <c:pt idx="15">
                  <c:v>MNE</c:v>
                </c:pt>
                <c:pt idx="16">
                  <c:v>BLR</c:v>
                </c:pt>
                <c:pt idx="17">
                  <c:v>MKD</c:v>
                </c:pt>
                <c:pt idx="18">
                  <c:v>MDA</c:v>
                </c:pt>
                <c:pt idx="19">
                  <c:v>ALB</c:v>
                </c:pt>
              </c:strCache>
            </c:strRef>
          </c:cat>
          <c:val>
            <c:numRef>
              <c:f>'Fig 12 data'!$T$103:$T$122</c:f>
              <c:numCache>
                <c:formatCode>0.00</c:formatCode>
                <c:ptCount val="20"/>
                <c:pt idx="0">
                  <c:v>0.89308947916429904</c:v>
                </c:pt>
                <c:pt idx="1">
                  <c:v>0.89193390663104555</c:v>
                </c:pt>
                <c:pt idx="2">
                  <c:v>0.41543589983088258</c:v>
                </c:pt>
                <c:pt idx="3">
                  <c:v>0.32312264784044153</c:v>
                </c:pt>
                <c:pt idx="4">
                  <c:v>0.2446101702463406</c:v>
                </c:pt>
                <c:pt idx="5">
                  <c:v>9.7154527748102196E-2</c:v>
                </c:pt>
                <c:pt idx="6">
                  <c:v>9.584474752876411E-2</c:v>
                </c:pt>
                <c:pt idx="7">
                  <c:v>5.8927334266838868E-2</c:v>
                </c:pt>
                <c:pt idx="8">
                  <c:v>5.587730325168537E-2</c:v>
                </c:pt>
                <c:pt idx="9">
                  <c:v>4.8754563832480433E-2</c:v>
                </c:pt>
                <c:pt idx="10">
                  <c:v>4.1677758567209858E-2</c:v>
                </c:pt>
                <c:pt idx="11">
                  <c:v>2.9143655172307742E-2</c:v>
                </c:pt>
                <c:pt idx="12">
                  <c:v>1.8584409960013301E-2</c:v>
                </c:pt>
                <c:pt idx="13">
                  <c:v>1.6659927619686161E-2</c:v>
                </c:pt>
                <c:pt idx="14">
                  <c:v>1.0331494914556908E-2</c:v>
                </c:pt>
                <c:pt idx="15">
                  <c:v>9.497505612096252E-3</c:v>
                </c:pt>
                <c:pt idx="16">
                  <c:v>3.852339685397678E-3</c:v>
                </c:pt>
                <c:pt idx="17">
                  <c:v>3.8717379627493205E-4</c:v>
                </c:pt>
                <c:pt idx="18">
                  <c:v>1.090402748852293E-4</c:v>
                </c:pt>
                <c:pt idx="19">
                  <c:v>1.2878496038119514E-5</c:v>
                </c:pt>
              </c:numCache>
            </c:numRef>
          </c:val>
        </c:ser>
        <c:gapWidth val="20"/>
        <c:axId val="103066624"/>
        <c:axId val="103080704"/>
      </c:barChart>
      <c:catAx>
        <c:axId val="103066624"/>
        <c:scaling>
          <c:orientation val="minMax"/>
        </c:scaling>
        <c:axPos val="b"/>
        <c:numFmt formatCode="0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80704"/>
        <c:crosses val="autoZero"/>
        <c:lblAlgn val="ctr"/>
        <c:lblOffset val="100"/>
        <c:tickLblSkip val="1"/>
        <c:tickMarkSkip val="1"/>
      </c:catAx>
      <c:valAx>
        <c:axId val="103080704"/>
        <c:scaling>
          <c:orientation val="minMax"/>
        </c:scaling>
        <c:axPos val="l"/>
        <c:numFmt formatCode="General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6662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Index 1</a:t>
            </a:r>
          </a:p>
        </c:rich>
      </c:tx>
      <c:layout>
        <c:manualLayout>
          <c:xMode val="edge"/>
          <c:yMode val="edge"/>
          <c:x val="0.23741007194244618"/>
          <c:y val="9.045248324749542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827338129496418"/>
          <c:y val="7.5377069372912844E-2"/>
          <c:w val="0.82733812949640251"/>
          <c:h val="0.76382096964551704"/>
        </c:manualLayout>
      </c:layout>
      <c:barChart>
        <c:barDir val="col"/>
        <c:grouping val="clustered"/>
        <c:ser>
          <c:idx val="0"/>
          <c:order val="0"/>
          <c:tx>
            <c:strRef>
              <c:f>'Fig 13 data'!$C$122</c:f>
              <c:strCache>
                <c:ptCount val="1"/>
                <c:pt idx="0">
                  <c:v>0,440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'Fig 13 data'!$B$119:$B$138</c:f>
              <c:strCache>
                <c:ptCount val="20"/>
                <c:pt idx="0">
                  <c:v>ROM</c:v>
                </c:pt>
                <c:pt idx="1">
                  <c:v>HRV</c:v>
                </c:pt>
                <c:pt idx="2">
                  <c:v>SRB</c:v>
                </c:pt>
                <c:pt idx="3">
                  <c:v>SVK</c:v>
                </c:pt>
                <c:pt idx="4">
                  <c:v>B&amp;H</c:v>
                </c:pt>
                <c:pt idx="5">
                  <c:v>HUN</c:v>
                </c:pt>
                <c:pt idx="6">
                  <c:v>LTA</c:v>
                </c:pt>
                <c:pt idx="7">
                  <c:v>MDA</c:v>
                </c:pt>
                <c:pt idx="8">
                  <c:v>BGR</c:v>
                </c:pt>
                <c:pt idx="9">
                  <c:v>CZE</c:v>
                </c:pt>
                <c:pt idx="10">
                  <c:v>ALB</c:v>
                </c:pt>
                <c:pt idx="11">
                  <c:v>MNE</c:v>
                </c:pt>
                <c:pt idx="12">
                  <c:v>EST</c:v>
                </c:pt>
                <c:pt idx="13">
                  <c:v>MKD</c:v>
                </c:pt>
                <c:pt idx="14">
                  <c:v>UKR</c:v>
                </c:pt>
                <c:pt idx="15">
                  <c:v>POL</c:v>
                </c:pt>
                <c:pt idx="16">
                  <c:v>BLR</c:v>
                </c:pt>
                <c:pt idx="17">
                  <c:v>LTH</c:v>
                </c:pt>
                <c:pt idx="18">
                  <c:v>RUS</c:v>
                </c:pt>
                <c:pt idx="19">
                  <c:v>TUR</c:v>
                </c:pt>
              </c:strCache>
            </c:strRef>
          </c:cat>
          <c:val>
            <c:numRef>
              <c:f>'Fig 13 data'!$C$119:$C$138</c:f>
              <c:numCache>
                <c:formatCode>0.000</c:formatCode>
                <c:ptCount val="20"/>
                <c:pt idx="0">
                  <c:v>0.75042413454879764</c:v>
                </c:pt>
                <c:pt idx="1">
                  <c:v>0.69782484137141154</c:v>
                </c:pt>
                <c:pt idx="2">
                  <c:v>0.56493757238137587</c:v>
                </c:pt>
                <c:pt idx="3">
                  <c:v>0.44037307885453414</c:v>
                </c:pt>
                <c:pt idx="4">
                  <c:v>0.36125467795108684</c:v>
                </c:pt>
                <c:pt idx="5">
                  <c:v>0.30468038421710308</c:v>
                </c:pt>
                <c:pt idx="6">
                  <c:v>0.27259577144459574</c:v>
                </c:pt>
                <c:pt idx="7">
                  <c:v>0.25699753609242315</c:v>
                </c:pt>
                <c:pt idx="8">
                  <c:v>0.24297782072275276</c:v>
                </c:pt>
                <c:pt idx="9">
                  <c:v>0.10284808152957448</c:v>
                </c:pt>
                <c:pt idx="10">
                  <c:v>7.9242787248164193E-2</c:v>
                </c:pt>
                <c:pt idx="11">
                  <c:v>7.9111590580534769E-2</c:v>
                </c:pt>
                <c:pt idx="12">
                  <c:v>7.8628068870357545E-2</c:v>
                </c:pt>
                <c:pt idx="13">
                  <c:v>7.7869245602529336E-2</c:v>
                </c:pt>
                <c:pt idx="14">
                  <c:v>7.276831812429696E-2</c:v>
                </c:pt>
                <c:pt idx="15">
                  <c:v>5.7183329026639806E-2</c:v>
                </c:pt>
                <c:pt idx="16">
                  <c:v>3.5576949378782662E-2</c:v>
                </c:pt>
                <c:pt idx="17">
                  <c:v>3.1512084128101817E-2</c:v>
                </c:pt>
                <c:pt idx="18">
                  <c:v>2.0853672319838045E-2</c:v>
                </c:pt>
                <c:pt idx="19">
                  <c:v>1.8785641734260804E-2</c:v>
                </c:pt>
              </c:numCache>
            </c:numRef>
          </c:val>
        </c:ser>
        <c:gapWidth val="20"/>
        <c:axId val="103354752"/>
        <c:axId val="103356288"/>
      </c:barChart>
      <c:catAx>
        <c:axId val="103354752"/>
        <c:scaling>
          <c:orientation val="minMax"/>
        </c:scaling>
        <c:axPos val="b"/>
        <c:numFmt formatCode="0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356288"/>
        <c:crosses val="autoZero"/>
        <c:lblAlgn val="ctr"/>
        <c:lblOffset val="100"/>
        <c:tickLblSkip val="1"/>
        <c:tickMarkSkip val="1"/>
      </c:catAx>
      <c:valAx>
        <c:axId val="103356288"/>
        <c:scaling>
          <c:orientation val="minMax"/>
        </c:scaling>
        <c:axPos val="l"/>
        <c:numFmt formatCode="General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35475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Index 2  </a:t>
            </a:r>
          </a:p>
        </c:rich>
      </c:tx>
      <c:layout>
        <c:manualLayout>
          <c:xMode val="edge"/>
          <c:yMode val="edge"/>
          <c:x val="0.15957502069142257"/>
          <c:y val="0.1005027591638837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766001655313797"/>
          <c:y val="8.0402207331106978E-2"/>
          <c:w val="0.85815900016276103"/>
          <c:h val="0.76382096964551704"/>
        </c:manualLayout>
      </c:layout>
      <c:barChart>
        <c:barDir val="col"/>
        <c:grouping val="clustered"/>
        <c:ser>
          <c:idx val="0"/>
          <c:order val="0"/>
          <c:tx>
            <c:strRef>
              <c:f>'Fig 13 data'!$C$92</c:f>
              <c:strCache>
                <c:ptCount val="1"/>
                <c:pt idx="0">
                  <c:v>CZE problems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'Fig 13 data'!$B$93:$B$112</c:f>
              <c:strCache>
                <c:ptCount val="20"/>
                <c:pt idx="0">
                  <c:v>ROM</c:v>
                </c:pt>
                <c:pt idx="1">
                  <c:v>HRV</c:v>
                </c:pt>
                <c:pt idx="2">
                  <c:v>SVK</c:v>
                </c:pt>
                <c:pt idx="3">
                  <c:v>SRB</c:v>
                </c:pt>
                <c:pt idx="4">
                  <c:v>HUN</c:v>
                </c:pt>
                <c:pt idx="5">
                  <c:v>BGR</c:v>
                </c:pt>
                <c:pt idx="6">
                  <c:v>LTA</c:v>
                </c:pt>
                <c:pt idx="7">
                  <c:v>B&amp;H</c:v>
                </c:pt>
                <c:pt idx="8">
                  <c:v>CZE</c:v>
                </c:pt>
                <c:pt idx="9">
                  <c:v>POL</c:v>
                </c:pt>
                <c:pt idx="10">
                  <c:v>UKR</c:v>
                </c:pt>
                <c:pt idx="11">
                  <c:v>RUS</c:v>
                </c:pt>
                <c:pt idx="12">
                  <c:v>MDA</c:v>
                </c:pt>
                <c:pt idx="13">
                  <c:v>TUR</c:v>
                </c:pt>
                <c:pt idx="14">
                  <c:v>EST</c:v>
                </c:pt>
                <c:pt idx="15">
                  <c:v>ALB</c:v>
                </c:pt>
                <c:pt idx="16">
                  <c:v>BLR</c:v>
                </c:pt>
                <c:pt idx="17">
                  <c:v>MKD</c:v>
                </c:pt>
                <c:pt idx="18">
                  <c:v>LTH</c:v>
                </c:pt>
                <c:pt idx="19">
                  <c:v>MNE</c:v>
                </c:pt>
              </c:strCache>
            </c:strRef>
          </c:cat>
          <c:val>
            <c:numRef>
              <c:f>'Fig 13 data'!$C$93:$C$112</c:f>
              <c:numCache>
                <c:formatCode>0.000</c:formatCode>
                <c:ptCount val="20"/>
                <c:pt idx="0">
                  <c:v>0.25808033711815281</c:v>
                </c:pt>
                <c:pt idx="1">
                  <c:v>6.8948756590827734E-2</c:v>
                </c:pt>
                <c:pt idx="2">
                  <c:v>4.0138087191645036E-2</c:v>
                </c:pt>
                <c:pt idx="3">
                  <c:v>3.6729430968429261E-2</c:v>
                </c:pt>
                <c:pt idx="4">
                  <c:v>3.5463787300209611E-2</c:v>
                </c:pt>
                <c:pt idx="5">
                  <c:v>6.4471136188255142E-3</c:v>
                </c:pt>
                <c:pt idx="6">
                  <c:v>5.5745965134532151E-3</c:v>
                </c:pt>
                <c:pt idx="7">
                  <c:v>5.2825850803519623E-3</c:v>
                </c:pt>
                <c:pt idx="8">
                  <c:v>5.1111192023053208E-3</c:v>
                </c:pt>
                <c:pt idx="9">
                  <c:v>3.7932209022289109E-3</c:v>
                </c:pt>
                <c:pt idx="10">
                  <c:v>2.0641603103498441E-3</c:v>
                </c:pt>
                <c:pt idx="11">
                  <c:v>1.5483962515572779E-3</c:v>
                </c:pt>
                <c:pt idx="12">
                  <c:v>8.0058603561738507E-4</c:v>
                </c:pt>
                <c:pt idx="13">
                  <c:v>6.402787807983049E-4</c:v>
                </c:pt>
                <c:pt idx="14">
                  <c:v>3.6308497682566339E-4</c:v>
                </c:pt>
                <c:pt idx="15">
                  <c:v>1.8586595264540455E-4</c:v>
                </c:pt>
                <c:pt idx="16">
                  <c:v>1.5646243221629846E-4</c:v>
                </c:pt>
                <c:pt idx="17">
                  <c:v>1.2556793984135788E-4</c:v>
                </c:pt>
                <c:pt idx="18">
                  <c:v>1.0509417487566024E-4</c:v>
                </c:pt>
                <c:pt idx="19">
                  <c:v>5.2188251500755913E-5</c:v>
                </c:pt>
              </c:numCache>
            </c:numRef>
          </c:val>
        </c:ser>
        <c:gapWidth val="20"/>
        <c:axId val="103416960"/>
        <c:axId val="103418496"/>
      </c:barChart>
      <c:catAx>
        <c:axId val="103416960"/>
        <c:scaling>
          <c:orientation val="minMax"/>
        </c:scaling>
        <c:axPos val="b"/>
        <c:numFmt formatCode="0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418496"/>
        <c:crosses val="autoZero"/>
        <c:lblAlgn val="ctr"/>
        <c:lblOffset val="100"/>
        <c:tickLblSkip val="1"/>
        <c:tickMarkSkip val="1"/>
      </c:catAx>
      <c:valAx>
        <c:axId val="103418496"/>
        <c:scaling>
          <c:orientation val="minMax"/>
        </c:scaling>
        <c:axPos val="l"/>
        <c:numFmt formatCode="General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41696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Index 1</a:t>
            </a:r>
          </a:p>
        </c:rich>
      </c:tx>
      <c:layout>
        <c:manualLayout>
          <c:xMode val="edge"/>
          <c:yMode val="edge"/>
          <c:x val="0.16187050359712229"/>
          <c:y val="9.54776212056896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467625899280579"/>
          <c:y val="8.0402207331106978E-2"/>
          <c:w val="0.83453237410071912"/>
          <c:h val="0.76382096964551704"/>
        </c:manualLayout>
      </c:layout>
      <c:barChart>
        <c:barDir val="col"/>
        <c:grouping val="clustered"/>
        <c:ser>
          <c:idx val="0"/>
          <c:order val="0"/>
          <c:tx>
            <c:strRef>
              <c:f>'Fig 13 data'!$H$118</c:f>
              <c:strCache>
                <c:ptCount val="1"/>
                <c:pt idx="0">
                  <c:v>POL Problems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'Fig 13 data'!$G$119:$G$138</c:f>
              <c:strCache>
                <c:ptCount val="20"/>
                <c:pt idx="0">
                  <c:v>HRV</c:v>
                </c:pt>
                <c:pt idx="1">
                  <c:v>SRB</c:v>
                </c:pt>
                <c:pt idx="2">
                  <c:v>MNE</c:v>
                </c:pt>
                <c:pt idx="3">
                  <c:v>B&amp;H</c:v>
                </c:pt>
                <c:pt idx="4">
                  <c:v>MDA</c:v>
                </c:pt>
                <c:pt idx="5">
                  <c:v>BGR</c:v>
                </c:pt>
                <c:pt idx="6">
                  <c:v>EST</c:v>
                </c:pt>
                <c:pt idx="7">
                  <c:v>SVK</c:v>
                </c:pt>
                <c:pt idx="8">
                  <c:v>HUN</c:v>
                </c:pt>
                <c:pt idx="9">
                  <c:v>LTA</c:v>
                </c:pt>
                <c:pt idx="10">
                  <c:v>UKR</c:v>
                </c:pt>
                <c:pt idx="11">
                  <c:v>LTH</c:v>
                </c:pt>
                <c:pt idx="12">
                  <c:v>ROM</c:v>
                </c:pt>
                <c:pt idx="13">
                  <c:v>CZE</c:v>
                </c:pt>
                <c:pt idx="14">
                  <c:v>ALB</c:v>
                </c:pt>
                <c:pt idx="15">
                  <c:v>BLR</c:v>
                </c:pt>
                <c:pt idx="16">
                  <c:v>RUS</c:v>
                </c:pt>
                <c:pt idx="17">
                  <c:v>POL</c:v>
                </c:pt>
                <c:pt idx="18">
                  <c:v>TUR</c:v>
                </c:pt>
                <c:pt idx="19">
                  <c:v>MKD</c:v>
                </c:pt>
              </c:strCache>
            </c:strRef>
          </c:cat>
          <c:val>
            <c:numRef>
              <c:f>'Fig 13 data'!$H$119:$H$138</c:f>
              <c:numCache>
                <c:formatCode>0.00</c:formatCode>
                <c:ptCount val="20"/>
                <c:pt idx="0">
                  <c:v>0.13977040956301065</c:v>
                </c:pt>
                <c:pt idx="1">
                  <c:v>7.9654919746785777E-2</c:v>
                </c:pt>
                <c:pt idx="2">
                  <c:v>5.0005122967942205E-2</c:v>
                </c:pt>
                <c:pt idx="3">
                  <c:v>4.0570847590487437E-2</c:v>
                </c:pt>
                <c:pt idx="4">
                  <c:v>3.8104481998070275E-2</c:v>
                </c:pt>
                <c:pt idx="5">
                  <c:v>3.5833681817190752E-2</c:v>
                </c:pt>
                <c:pt idx="6">
                  <c:v>3.1458143107010526E-2</c:v>
                </c:pt>
                <c:pt idx="7">
                  <c:v>3.1304003381663517E-2</c:v>
                </c:pt>
                <c:pt idx="8">
                  <c:v>2.4583211029833373E-2</c:v>
                </c:pt>
                <c:pt idx="9">
                  <c:v>2.2831251014393993E-2</c:v>
                </c:pt>
                <c:pt idx="10">
                  <c:v>2.1343954401696855E-2</c:v>
                </c:pt>
                <c:pt idx="11">
                  <c:v>1.7274843700860083E-2</c:v>
                </c:pt>
                <c:pt idx="12">
                  <c:v>1.7049027604842094E-2</c:v>
                </c:pt>
                <c:pt idx="13">
                  <c:v>1.2877802832728781E-2</c:v>
                </c:pt>
                <c:pt idx="14">
                  <c:v>1.2570174137578584E-2</c:v>
                </c:pt>
                <c:pt idx="15">
                  <c:v>9.6004749754091175E-3</c:v>
                </c:pt>
                <c:pt idx="16">
                  <c:v>7.867918048174152E-3</c:v>
                </c:pt>
                <c:pt idx="17">
                  <c:v>4.4295224577708204E-3</c:v>
                </c:pt>
                <c:pt idx="18">
                  <c:v>4.2039590145704899E-3</c:v>
                </c:pt>
                <c:pt idx="19">
                  <c:v>3.7173039104784113E-3</c:v>
                </c:pt>
              </c:numCache>
            </c:numRef>
          </c:val>
        </c:ser>
        <c:gapWidth val="20"/>
        <c:axId val="103413632"/>
        <c:axId val="103415168"/>
      </c:barChart>
      <c:catAx>
        <c:axId val="103413632"/>
        <c:scaling>
          <c:orientation val="minMax"/>
        </c:scaling>
        <c:axPos val="b"/>
        <c:numFmt formatCode="0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415168"/>
        <c:crosses val="autoZero"/>
        <c:lblAlgn val="ctr"/>
        <c:lblOffset val="100"/>
        <c:tickLblSkip val="1"/>
        <c:tickMarkSkip val="1"/>
      </c:catAx>
      <c:valAx>
        <c:axId val="103415168"/>
        <c:scaling>
          <c:orientation val="minMax"/>
        </c:scaling>
        <c:axPos val="l"/>
        <c:numFmt formatCode="General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41363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Index 2</a:t>
            </a:r>
          </a:p>
        </c:rich>
      </c:tx>
      <c:layout>
        <c:manualLayout>
          <c:xMode val="edge"/>
          <c:yMode val="edge"/>
          <c:x val="0.20922058268430949"/>
          <c:y val="9.54776212056896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120612812405841"/>
          <c:y val="6.5326793456524521E-2"/>
          <c:w val="0.8546128885918407"/>
          <c:h val="0.77387124556190545"/>
        </c:manualLayout>
      </c:layout>
      <c:barChart>
        <c:barDir val="col"/>
        <c:grouping val="clustered"/>
        <c:ser>
          <c:idx val="0"/>
          <c:order val="0"/>
          <c:tx>
            <c:strRef>
              <c:f>'Fig 13 data'!$H$92</c:f>
              <c:strCache>
                <c:ptCount val="1"/>
                <c:pt idx="0">
                  <c:v>POL Problems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'Fig 13 data'!$G$93:$G$112</c:f>
              <c:strCache>
                <c:ptCount val="20"/>
                <c:pt idx="0">
                  <c:v>HRV</c:v>
                </c:pt>
                <c:pt idx="1">
                  <c:v>SRB</c:v>
                </c:pt>
                <c:pt idx="2">
                  <c:v>HUN</c:v>
                </c:pt>
                <c:pt idx="3">
                  <c:v>RUS</c:v>
                </c:pt>
                <c:pt idx="4">
                  <c:v>SVK</c:v>
                </c:pt>
                <c:pt idx="5">
                  <c:v>UKR</c:v>
                </c:pt>
                <c:pt idx="6">
                  <c:v>BGR</c:v>
                </c:pt>
                <c:pt idx="7">
                  <c:v>ROM</c:v>
                </c:pt>
                <c:pt idx="8">
                  <c:v>CZE</c:v>
                </c:pt>
                <c:pt idx="9">
                  <c:v>B&amp;H</c:v>
                </c:pt>
                <c:pt idx="10">
                  <c:v>EST</c:v>
                </c:pt>
                <c:pt idx="11">
                  <c:v>LTA</c:v>
                </c:pt>
                <c:pt idx="12">
                  <c:v>TUR</c:v>
                </c:pt>
                <c:pt idx="13">
                  <c:v>LTH</c:v>
                </c:pt>
                <c:pt idx="14">
                  <c:v>POL</c:v>
                </c:pt>
                <c:pt idx="15">
                  <c:v>MNE</c:v>
                </c:pt>
                <c:pt idx="16">
                  <c:v>MDA</c:v>
                </c:pt>
                <c:pt idx="17">
                  <c:v>BLR</c:v>
                </c:pt>
                <c:pt idx="18">
                  <c:v>ALB</c:v>
                </c:pt>
                <c:pt idx="19">
                  <c:v>MKD</c:v>
                </c:pt>
              </c:strCache>
            </c:strRef>
          </c:cat>
          <c:val>
            <c:numRef>
              <c:f>'Fig 13 data'!$H$93:$H$112</c:f>
              <c:numCache>
                <c:formatCode>0.000</c:formatCode>
                <c:ptCount val="20"/>
                <c:pt idx="0">
                  <c:v>2.3787262840066631E-2</c:v>
                </c:pt>
                <c:pt idx="1">
                  <c:v>6.2794108411847998E-3</c:v>
                </c:pt>
                <c:pt idx="2">
                  <c:v>1.9854262121518211E-3</c:v>
                </c:pt>
                <c:pt idx="3">
                  <c:v>1.8954707406838706E-3</c:v>
                </c:pt>
                <c:pt idx="4">
                  <c:v>1.74419613921113E-3</c:v>
                </c:pt>
                <c:pt idx="5">
                  <c:v>1.5271754211397817E-3</c:v>
                </c:pt>
                <c:pt idx="6">
                  <c:v>1.2058556798414718E-3</c:v>
                </c:pt>
                <c:pt idx="7">
                  <c:v>1.1455682475146284E-3</c:v>
                </c:pt>
                <c:pt idx="8">
                  <c:v>6.891084430819726E-4</c:v>
                </c:pt>
                <c:pt idx="9">
                  <c:v>5.7296502362027819E-4</c:v>
                </c:pt>
                <c:pt idx="10">
                  <c:v>4.9980389556016059E-4</c:v>
                </c:pt>
                <c:pt idx="11">
                  <c:v>3.3629083802301518E-4</c:v>
                </c:pt>
                <c:pt idx="12">
                  <c:v>2.7574928384864087E-4</c:v>
                </c:pt>
                <c:pt idx="13">
                  <c:v>2.7160205520743223E-4</c:v>
                </c:pt>
                <c:pt idx="14">
                  <c:v>1.9573274610660489E-4</c:v>
                </c:pt>
                <c:pt idx="15">
                  <c:v>1.7930893103747136E-4</c:v>
                </c:pt>
                <c:pt idx="16">
                  <c:v>1.5135006917090858E-4</c:v>
                </c:pt>
                <c:pt idx="17">
                  <c:v>9.7980243308362478E-5</c:v>
                </c:pt>
                <c:pt idx="18">
                  <c:v>4.022011915813747E-5</c:v>
                </c:pt>
                <c:pt idx="19">
                  <c:v>2.4608400135566247E-6</c:v>
                </c:pt>
              </c:numCache>
            </c:numRef>
          </c:val>
        </c:ser>
        <c:gapWidth val="20"/>
        <c:axId val="103627392"/>
        <c:axId val="103629184"/>
      </c:barChart>
      <c:catAx>
        <c:axId val="103627392"/>
        <c:scaling>
          <c:orientation val="minMax"/>
        </c:scaling>
        <c:axPos val="b"/>
        <c:numFmt formatCode="0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629184"/>
        <c:crosses val="autoZero"/>
        <c:lblAlgn val="ctr"/>
        <c:lblOffset val="100"/>
        <c:tickLblSkip val="1"/>
        <c:tickMarkSkip val="1"/>
      </c:catAx>
      <c:valAx>
        <c:axId val="103629184"/>
        <c:scaling>
          <c:orientation val="minMax"/>
        </c:scaling>
        <c:axPos val="l"/>
        <c:numFmt formatCode="General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62739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Index 1</a:t>
            </a:r>
          </a:p>
        </c:rich>
      </c:tx>
      <c:layout>
        <c:manualLayout>
          <c:xMode val="edge"/>
          <c:yMode val="edge"/>
          <c:x val="0.18345323741007208"/>
          <c:y val="0.1005027591638837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467625899280579"/>
          <c:y val="7.5377069372912844E-2"/>
          <c:w val="0.83093525179856154"/>
          <c:h val="0.76382096964551704"/>
        </c:manualLayout>
      </c:layout>
      <c:barChart>
        <c:barDir val="col"/>
        <c:grouping val="clustered"/>
        <c:ser>
          <c:idx val="0"/>
          <c:order val="0"/>
          <c:tx>
            <c:strRef>
              <c:f>'Fig 13 data'!$M$118</c:f>
              <c:strCache>
                <c:ptCount val="1"/>
                <c:pt idx="0">
                  <c:v>Estonia Problems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'Fig 13 data'!$L$119:$L$138</c:f>
              <c:strCache>
                <c:ptCount val="20"/>
                <c:pt idx="0">
                  <c:v>EST</c:v>
                </c:pt>
                <c:pt idx="1">
                  <c:v>LTA</c:v>
                </c:pt>
                <c:pt idx="2">
                  <c:v>LTH</c:v>
                </c:pt>
                <c:pt idx="3">
                  <c:v>UKR</c:v>
                </c:pt>
                <c:pt idx="4">
                  <c:v>RUS</c:v>
                </c:pt>
                <c:pt idx="5">
                  <c:v>HUN</c:v>
                </c:pt>
                <c:pt idx="6">
                  <c:v>CZE</c:v>
                </c:pt>
                <c:pt idx="7">
                  <c:v>BGR</c:v>
                </c:pt>
                <c:pt idx="8">
                  <c:v>POL</c:v>
                </c:pt>
                <c:pt idx="9">
                  <c:v>TUR</c:v>
                </c:pt>
                <c:pt idx="10">
                  <c:v>HRV</c:v>
                </c:pt>
                <c:pt idx="11">
                  <c:v>SVK</c:v>
                </c:pt>
                <c:pt idx="12">
                  <c:v>ROM</c:v>
                </c:pt>
                <c:pt idx="13">
                  <c:v>BLR</c:v>
                </c:pt>
                <c:pt idx="14">
                  <c:v>B&amp;H</c:v>
                </c:pt>
                <c:pt idx="15">
                  <c:v>SRB</c:v>
                </c:pt>
                <c:pt idx="16">
                  <c:v>MDA</c:v>
                </c:pt>
                <c:pt idx="17">
                  <c:v>ALB</c:v>
                </c:pt>
                <c:pt idx="18">
                  <c:v>MKD</c:v>
                </c:pt>
                <c:pt idx="19">
                  <c:v>MNE</c:v>
                </c:pt>
              </c:strCache>
            </c:strRef>
          </c:cat>
          <c:val>
            <c:numRef>
              <c:f>'Fig 13 data'!$M$119:$M$138</c:f>
              <c:numCache>
                <c:formatCode>0.00</c:formatCode>
                <c:ptCount val="20"/>
                <c:pt idx="0">
                  <c:v>13.369605890514814</c:v>
                </c:pt>
                <c:pt idx="1">
                  <c:v>5.0295149260607053</c:v>
                </c:pt>
                <c:pt idx="2">
                  <c:v>5.0065210855572442</c:v>
                </c:pt>
                <c:pt idx="3">
                  <c:v>0.48732319911407534</c:v>
                </c:pt>
                <c:pt idx="4">
                  <c:v>0.15788703485691777</c:v>
                </c:pt>
                <c:pt idx="5">
                  <c:v>7.0523451427157269E-2</c:v>
                </c:pt>
                <c:pt idx="6">
                  <c:v>1.8069675443447189E-2</c:v>
                </c:pt>
                <c:pt idx="7">
                  <c:v>1.7133067740310232E-2</c:v>
                </c:pt>
                <c:pt idx="8">
                  <c:v>1.0967479680287131E-2</c:v>
                </c:pt>
                <c:pt idx="9">
                  <c:v>9.5559461521806405E-3</c:v>
                </c:pt>
                <c:pt idx="10">
                  <c:v>5.2855914908679366E-3</c:v>
                </c:pt>
                <c:pt idx="11">
                  <c:v>3.0132196243741979E-3</c:v>
                </c:pt>
                <c:pt idx="12">
                  <c:v>1.3608322872821416E-3</c:v>
                </c:pt>
                <c:pt idx="13">
                  <c:v>1.0090281127678796E-3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gapWidth val="20"/>
        <c:axId val="103644544"/>
        <c:axId val="103662720"/>
      </c:barChart>
      <c:catAx>
        <c:axId val="103644544"/>
        <c:scaling>
          <c:orientation val="minMax"/>
        </c:scaling>
        <c:axPos val="b"/>
        <c:numFmt formatCode="0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662720"/>
        <c:crosses val="autoZero"/>
        <c:lblAlgn val="ctr"/>
        <c:lblOffset val="100"/>
        <c:tickLblSkip val="1"/>
        <c:tickMarkSkip val="1"/>
      </c:catAx>
      <c:valAx>
        <c:axId val="103662720"/>
        <c:scaling>
          <c:orientation val="minMax"/>
        </c:scaling>
        <c:axPos val="l"/>
        <c:numFmt formatCode="General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64454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Index 2</a:t>
            </a:r>
          </a:p>
        </c:rich>
      </c:tx>
      <c:layout>
        <c:manualLayout>
          <c:xMode val="edge"/>
          <c:yMode val="edge"/>
          <c:x val="0.16312113226234298"/>
          <c:y val="9.045248324749542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766001655313797"/>
          <c:y val="7.5377069372912844E-2"/>
          <c:w val="0.85815900016276103"/>
          <c:h val="0.763820969645517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'Fig 13 data'!$L$93:$L$112</c:f>
              <c:strCache>
                <c:ptCount val="20"/>
                <c:pt idx="0">
                  <c:v>EST</c:v>
                </c:pt>
                <c:pt idx="1">
                  <c:v>LTH</c:v>
                </c:pt>
                <c:pt idx="2">
                  <c:v>LTA</c:v>
                </c:pt>
                <c:pt idx="3">
                  <c:v>UKR</c:v>
                </c:pt>
                <c:pt idx="4">
                  <c:v>RUS</c:v>
                </c:pt>
                <c:pt idx="5">
                  <c:v>HUN</c:v>
                </c:pt>
                <c:pt idx="6">
                  <c:v>TUR</c:v>
                </c:pt>
                <c:pt idx="7">
                  <c:v>POL</c:v>
                </c:pt>
                <c:pt idx="8">
                  <c:v>CZE</c:v>
                </c:pt>
                <c:pt idx="9">
                  <c:v>BGR</c:v>
                </c:pt>
                <c:pt idx="10">
                  <c:v>HRV</c:v>
                </c:pt>
                <c:pt idx="11">
                  <c:v>SVK</c:v>
                </c:pt>
                <c:pt idx="12">
                  <c:v>ROM</c:v>
                </c:pt>
                <c:pt idx="13">
                  <c:v>BLR</c:v>
                </c:pt>
                <c:pt idx="14">
                  <c:v>SRB</c:v>
                </c:pt>
                <c:pt idx="15">
                  <c:v>B&amp;H</c:v>
                </c:pt>
                <c:pt idx="16">
                  <c:v>ALB</c:v>
                </c:pt>
                <c:pt idx="17">
                  <c:v>MNE</c:v>
                </c:pt>
                <c:pt idx="18">
                  <c:v>MDA</c:v>
                </c:pt>
                <c:pt idx="19">
                  <c:v>MKD</c:v>
                </c:pt>
              </c:strCache>
            </c:strRef>
          </c:cat>
          <c:val>
            <c:numRef>
              <c:f>'Fig 13 data'!$M$93:$M$112</c:f>
              <c:numCache>
                <c:formatCode>0.000</c:formatCode>
                <c:ptCount val="20"/>
                <c:pt idx="0">
                  <c:v>6.0713943933624845</c:v>
                </c:pt>
                <c:pt idx="1">
                  <c:v>1.5342448110984832</c:v>
                </c:pt>
                <c:pt idx="2">
                  <c:v>1.0975532139181672</c:v>
                </c:pt>
                <c:pt idx="3">
                  <c:v>5.3541569200024293E-2</c:v>
                </c:pt>
                <c:pt idx="4">
                  <c:v>5.1334357675669337E-2</c:v>
                </c:pt>
                <c:pt idx="5">
                  <c:v>1.0989082028759177E-3</c:v>
                </c:pt>
                <c:pt idx="6">
                  <c:v>9.5821419358902695E-5</c:v>
                </c:pt>
                <c:pt idx="7">
                  <c:v>9.1247820014521945E-5</c:v>
                </c:pt>
                <c:pt idx="8">
                  <c:v>9.1247820014521945E-5</c:v>
                </c:pt>
                <c:pt idx="9">
                  <c:v>1.8539605836434388E-5</c:v>
                </c:pt>
                <c:pt idx="10">
                  <c:v>2.2878047139812161E-6</c:v>
                </c:pt>
                <c:pt idx="11">
                  <c:v>1.0868632319918475E-6</c:v>
                </c:pt>
                <c:pt idx="12">
                  <c:v>4.9084990884509516E-7</c:v>
                </c:pt>
                <c:pt idx="13">
                  <c:v>7.2790947393441033E-8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gapWidth val="20"/>
        <c:axId val="103850368"/>
        <c:axId val="103851904"/>
      </c:barChart>
      <c:catAx>
        <c:axId val="103850368"/>
        <c:scaling>
          <c:orientation val="minMax"/>
        </c:scaling>
        <c:axPos val="b"/>
        <c:numFmt formatCode="0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851904"/>
        <c:crosses val="autoZero"/>
        <c:lblAlgn val="ctr"/>
        <c:lblOffset val="100"/>
        <c:tickLblSkip val="1"/>
        <c:tickMarkSkip val="1"/>
      </c:catAx>
      <c:valAx>
        <c:axId val="103851904"/>
        <c:scaling>
          <c:orientation val="minMax"/>
        </c:scaling>
        <c:axPos val="l"/>
        <c:numFmt formatCode="General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85036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Index 1</a:t>
            </a:r>
          </a:p>
        </c:rich>
      </c:tx>
      <c:layout>
        <c:manualLayout>
          <c:xMode val="edge"/>
          <c:yMode val="edge"/>
          <c:x val="0.15107913669064749"/>
          <c:y val="9.54776212056896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748201438848921"/>
          <c:y val="7.5377069372912844E-2"/>
          <c:w val="0.83812949640287837"/>
          <c:h val="0.763820969645517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'Fig 13 data'!$S$119:$S$138</c:f>
              <c:strCache>
                <c:ptCount val="19"/>
                <c:pt idx="0">
                  <c:v>LTA</c:v>
                </c:pt>
                <c:pt idx="1">
                  <c:v>HRV</c:v>
                </c:pt>
                <c:pt idx="2">
                  <c:v>HUN</c:v>
                </c:pt>
                <c:pt idx="3">
                  <c:v>MNE</c:v>
                </c:pt>
                <c:pt idx="4">
                  <c:v>LTH</c:v>
                </c:pt>
                <c:pt idx="5">
                  <c:v>EST</c:v>
                </c:pt>
                <c:pt idx="6">
                  <c:v>SRB</c:v>
                </c:pt>
                <c:pt idx="7">
                  <c:v>BLR</c:v>
                </c:pt>
                <c:pt idx="8">
                  <c:v>BGR</c:v>
                </c:pt>
                <c:pt idx="9">
                  <c:v>UKR</c:v>
                </c:pt>
                <c:pt idx="10">
                  <c:v>RUS</c:v>
                </c:pt>
                <c:pt idx="11">
                  <c:v>B&amp;H</c:v>
                </c:pt>
                <c:pt idx="12">
                  <c:v>MDA</c:v>
                </c:pt>
                <c:pt idx="13">
                  <c:v>ROM</c:v>
                </c:pt>
                <c:pt idx="14">
                  <c:v>POL</c:v>
                </c:pt>
                <c:pt idx="15">
                  <c:v>CZE</c:v>
                </c:pt>
                <c:pt idx="16">
                  <c:v>TUR</c:v>
                </c:pt>
                <c:pt idx="17">
                  <c:v>SVK</c:v>
                </c:pt>
                <c:pt idx="18">
                  <c:v>MKD</c:v>
                </c:pt>
              </c:strCache>
            </c:strRef>
          </c:cat>
          <c:val>
            <c:numRef>
              <c:f>'Fig 13 data'!$T$119:$T$138</c:f>
              <c:numCache>
                <c:formatCode>0.00</c:formatCode>
                <c:ptCount val="20"/>
                <c:pt idx="0">
                  <c:v>2.0156581715267108</c:v>
                </c:pt>
                <c:pt idx="1">
                  <c:v>1.8568353468235419</c:v>
                </c:pt>
                <c:pt idx="2">
                  <c:v>1.4425571323140878</c:v>
                </c:pt>
                <c:pt idx="3">
                  <c:v>0.91650417016642782</c:v>
                </c:pt>
                <c:pt idx="4">
                  <c:v>0.85233512438751802</c:v>
                </c:pt>
                <c:pt idx="5">
                  <c:v>0.59725847685866407</c:v>
                </c:pt>
                <c:pt idx="6">
                  <c:v>0.48982236628647124</c:v>
                </c:pt>
                <c:pt idx="7">
                  <c:v>0.42695272816490565</c:v>
                </c:pt>
                <c:pt idx="8">
                  <c:v>0.42468545531910362</c:v>
                </c:pt>
                <c:pt idx="9">
                  <c:v>0.40835500060785973</c:v>
                </c:pt>
                <c:pt idx="10">
                  <c:v>0.35582483110579455</c:v>
                </c:pt>
                <c:pt idx="11">
                  <c:v>0.24850908889880144</c:v>
                </c:pt>
                <c:pt idx="12">
                  <c:v>0.21016268746413153</c:v>
                </c:pt>
                <c:pt idx="13">
                  <c:v>0.17431157354675081</c:v>
                </c:pt>
                <c:pt idx="14">
                  <c:v>0.16537725499071146</c:v>
                </c:pt>
                <c:pt idx="15">
                  <c:v>0.11747278212949303</c:v>
                </c:pt>
                <c:pt idx="16">
                  <c:v>0.1145936883560115</c:v>
                </c:pt>
                <c:pt idx="17">
                  <c:v>8.7734568533978943E-2</c:v>
                </c:pt>
                <c:pt idx="18">
                  <c:v>8.5164387504695738E-2</c:v>
                </c:pt>
              </c:numCache>
            </c:numRef>
          </c:val>
        </c:ser>
        <c:gapWidth val="20"/>
        <c:axId val="103871616"/>
        <c:axId val="103873152"/>
      </c:barChart>
      <c:catAx>
        <c:axId val="103871616"/>
        <c:scaling>
          <c:orientation val="minMax"/>
        </c:scaling>
        <c:axPos val="b"/>
        <c:numFmt formatCode="0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873152"/>
        <c:crosses val="autoZero"/>
        <c:lblAlgn val="ctr"/>
        <c:lblOffset val="100"/>
        <c:tickLblSkip val="1"/>
        <c:tickMarkSkip val="1"/>
      </c:catAx>
      <c:valAx>
        <c:axId val="103873152"/>
        <c:scaling>
          <c:orientation val="minMax"/>
        </c:scaling>
        <c:axPos val="l"/>
        <c:numFmt formatCode="General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87161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7.6013576209466305E-2"/>
          <c:y val="4.5197823236345157E-2"/>
          <c:w val="0.84966286296358995"/>
          <c:h val="0.8625251267602525"/>
        </c:manualLayout>
      </c:layout>
      <c:scatterChart>
        <c:scatterStyle val="lineMarker"/>
        <c:ser>
          <c:idx val="0"/>
          <c:order val="0"/>
          <c:tx>
            <c:strRef>
              <c:f>'Fig 4 data'!$K$4</c:f>
              <c:strCache>
                <c:ptCount val="1"/>
                <c:pt idx="0">
                  <c:v>D(Credit/GDP)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6951032799421258E-2"/>
                  <c:y val="-3.4539462974779805E-2"/>
                </c:manualLayout>
              </c:layout>
              <c:tx>
                <c:strRef>
                  <c:f>'[6]ratio data ZA'!$I$5</c:f>
                  <c:strCache>
                    <c:ptCount val="1"/>
                    <c:pt idx="0">
                      <c:v>AL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r"/>
            </c:dLbl>
            <c:dLbl>
              <c:idx val="1"/>
              <c:layout>
                <c:manualLayout>
                  <c:x val="-1.0116298199221174E-2"/>
                  <c:y val="-2.2880307737568856E-2"/>
                </c:manualLayout>
              </c:layout>
              <c:tx>
                <c:strRef>
                  <c:f>'[6]ratio data ZA'!$I$6</c:f>
                  <c:strCache>
                    <c:ptCount val="1"/>
                    <c:pt idx="0">
                      <c:v>BY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r"/>
            </c:dLbl>
            <c:dLbl>
              <c:idx val="2"/>
              <c:tx>
                <c:strRef>
                  <c:f>'[6]ratio data ZA'!$I$7</c:f>
                  <c:strCache>
                    <c:ptCount val="1"/>
                    <c:pt idx="0">
                      <c:v>BA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</c:dLbl>
            <c:dLbl>
              <c:idx val="3"/>
              <c:layout>
                <c:manualLayout>
                  <c:x val="-4.4445049582586263E-3"/>
                  <c:y val="-2.5025727025544214E-2"/>
                </c:manualLayout>
              </c:layout>
              <c:tx>
                <c:strRef>
                  <c:f>'[6]ratio data ZA'!$I$8</c:f>
                  <c:strCache>
                    <c:ptCount val="1"/>
                    <c:pt idx="0">
                      <c:v>BG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r"/>
            </c:dLbl>
            <c:dLbl>
              <c:idx val="4"/>
              <c:layout>
                <c:manualLayout>
                  <c:x val="-2.6453057292654156E-2"/>
                  <c:y val="2.3839528934405014E-2"/>
                </c:manualLayout>
              </c:layout>
              <c:tx>
                <c:strRef>
                  <c:f>'[6]ratio data ZA'!$I$9</c:f>
                  <c:strCache>
                    <c:ptCount val="1"/>
                    <c:pt idx="0">
                      <c:v>HR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r"/>
            </c:dLbl>
            <c:dLbl>
              <c:idx val="5"/>
              <c:layout>
                <c:manualLayout>
                  <c:x val="-7.5847574093130518E-2"/>
                  <c:y val="-1.7230340258511237E-2"/>
                </c:manualLayout>
              </c:layout>
              <c:tx>
                <c:strRef>
                  <c:f>'[6]ratio data ZA'!$I$10</c:f>
                  <c:strCache>
                    <c:ptCount val="1"/>
                    <c:pt idx="0">
                      <c:v>CZ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r"/>
            </c:dLbl>
            <c:dLbl>
              <c:idx val="6"/>
              <c:tx>
                <c:strRef>
                  <c:f>'[6]ratio data ZA'!$I$11</c:f>
                  <c:strCache>
                    <c:ptCount val="1"/>
                    <c:pt idx="0">
                      <c:v>EE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</c:dLbl>
            <c:dLbl>
              <c:idx val="7"/>
              <c:layout>
                <c:manualLayout>
                  <c:x val="-1.3045482851705689E-2"/>
                  <c:y val="-4.3309402729437684E-3"/>
                </c:manualLayout>
              </c:layout>
              <c:tx>
                <c:strRef>
                  <c:f>'[6]ratio data ZA'!$I$12</c:f>
                  <c:strCache>
                    <c:ptCount val="1"/>
                    <c:pt idx="0">
                      <c:v>HU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r"/>
            </c:dLbl>
            <c:dLbl>
              <c:idx val="8"/>
              <c:tx>
                <c:strRef>
                  <c:f>'[6]ratio data ZA'!$I$13</c:f>
                  <c:strCache>
                    <c:ptCount val="1"/>
                    <c:pt idx="0">
                      <c:v>LV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</c:dLbl>
            <c:dLbl>
              <c:idx val="9"/>
              <c:tx>
                <c:strRef>
                  <c:f>'[6]ratio data ZA'!$I$14</c:f>
                  <c:strCache>
                    <c:ptCount val="1"/>
                    <c:pt idx="0">
                      <c:v>LT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</c:dLbl>
            <c:dLbl>
              <c:idx val="10"/>
              <c:tx>
                <c:strRef>
                  <c:f>'[6]ratio data ZA'!$I$15</c:f>
                  <c:strCache>
                    <c:ptCount val="1"/>
                    <c:pt idx="0">
                      <c:v>MK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</c:dLbl>
            <c:dLbl>
              <c:idx val="11"/>
              <c:tx>
                <c:strRef>
                  <c:f>'[6]ratio data ZA'!$I$16</c:f>
                  <c:strCache>
                    <c:ptCount val="1"/>
                    <c:pt idx="0">
                      <c:v>MD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</c:dLbl>
            <c:dLbl>
              <c:idx val="12"/>
              <c:layout>
                <c:manualLayout>
                  <c:x val="-6.1855728314918222E-2"/>
                  <c:y val="-3.576286727952839E-2"/>
                </c:manualLayout>
              </c:layout>
              <c:tx>
                <c:strRef>
                  <c:f>'[6]ratio data ZA'!$I$17</c:f>
                  <c:strCache>
                    <c:ptCount val="1"/>
                    <c:pt idx="0">
                      <c:v>PL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r"/>
            </c:dLbl>
            <c:dLbl>
              <c:idx val="13"/>
              <c:layout>
                <c:manualLayout>
                  <c:x val="-4.7246397557549592E-2"/>
                  <c:y val="1.8645583214745406E-2"/>
                </c:manualLayout>
              </c:layout>
              <c:tx>
                <c:strRef>
                  <c:f>'[6]ratio data ZA'!$I$18</c:f>
                  <c:strCache>
                    <c:ptCount val="1"/>
                    <c:pt idx="0">
                      <c:v>RO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r"/>
            </c:dLbl>
            <c:dLbl>
              <c:idx val="14"/>
              <c:layout>
                <c:manualLayout>
                  <c:x val="-9.5336933412974653E-2"/>
                  <c:y val="-8.4535197299590525E-2"/>
                </c:manualLayout>
              </c:layout>
              <c:tx>
                <c:strRef>
                  <c:f>'[6]ratio data ZA'!$I$19</c:f>
                  <c:strCache>
                    <c:ptCount val="1"/>
                    <c:pt idx="0">
                      <c:v>RU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r"/>
            </c:dLbl>
            <c:dLbl>
              <c:idx val="15"/>
              <c:layout>
                <c:manualLayout>
                  <c:x val="-1.2888946773995288E-2"/>
                  <c:y val="1.0838409422762745E-2"/>
                </c:manualLayout>
              </c:layout>
              <c:tx>
                <c:strRef>
                  <c:f>'[6]ratio data ZA'!$I$20</c:f>
                  <c:strCache>
                    <c:ptCount val="1"/>
                    <c:pt idx="0">
                      <c:v>RS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r"/>
            </c:dLbl>
            <c:dLbl>
              <c:idx val="16"/>
              <c:tx>
                <c:strRef>
                  <c:f>'[6]ratio data ZA'!$I$21</c:f>
                  <c:strCache>
                    <c:ptCount val="1"/>
                    <c:pt idx="0">
                      <c:v>SK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</c:dLbl>
            <c:dLbl>
              <c:idx val="17"/>
              <c:tx>
                <c:strRef>
                  <c:f>'[6]ratio data ZA'!$I$22</c:f>
                  <c:strCache>
                    <c:ptCount val="1"/>
                    <c:pt idx="0">
                      <c:v>UA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</c:dLbl>
            <c:dLbl>
              <c:idx val="18"/>
              <c:layout>
                <c:manualLayout>
                  <c:x val="-9.9814314237537644E-2"/>
                  <c:y val="-2.0304859731415725E-2"/>
                </c:manualLayout>
              </c:layout>
              <c:tx>
                <c:strRef>
                  <c:f>'[6]ratio data ZA'!$I$23</c:f>
                  <c:strCache>
                    <c:ptCount val="1"/>
                    <c:pt idx="0">
                      <c:v>TR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r"/>
            </c:dLbl>
            <c:delete val="1"/>
          </c:dLbls>
          <c:xVal>
            <c:numRef>
              <c:f>'Fig 4 data'!$J$5:$J$23</c:f>
              <c:numCache>
                <c:formatCode>0.00</c:formatCode>
                <c:ptCount val="19"/>
                <c:pt idx="0">
                  <c:v>11.616163291231112</c:v>
                </c:pt>
                <c:pt idx="1">
                  <c:v>4.8617536286615914</c:v>
                </c:pt>
                <c:pt idx="2">
                  <c:v>20.731065065232169</c:v>
                </c:pt>
                <c:pt idx="3">
                  <c:v>24.244014668791706</c:v>
                </c:pt>
                <c:pt idx="4">
                  <c:v>11.293014799735301</c:v>
                </c:pt>
                <c:pt idx="5">
                  <c:v>1.0474429375960326</c:v>
                </c:pt>
                <c:pt idx="6">
                  <c:v>12.845110974279045</c:v>
                </c:pt>
                <c:pt idx="7">
                  <c:v>3.5569556178309925</c:v>
                </c:pt>
                <c:pt idx="8">
                  <c:v>10.604510765395586</c:v>
                </c:pt>
                <c:pt idx="9">
                  <c:v>12.920772631951841</c:v>
                </c:pt>
                <c:pt idx="10">
                  <c:v>17.011950636368724</c:v>
                </c:pt>
                <c:pt idx="11">
                  <c:v>12.575564696695144</c:v>
                </c:pt>
                <c:pt idx="12">
                  <c:v>3.8239013708710914</c:v>
                </c:pt>
                <c:pt idx="13">
                  <c:v>4.2958096559458703</c:v>
                </c:pt>
                <c:pt idx="14">
                  <c:v>9.8537650576949627</c:v>
                </c:pt>
                <c:pt idx="15">
                  <c:v>15.654105772487092</c:v>
                </c:pt>
                <c:pt idx="16">
                  <c:v>-5.8537702854653428</c:v>
                </c:pt>
                <c:pt idx="17">
                  <c:v>16.246189375661814</c:v>
                </c:pt>
                <c:pt idx="18">
                  <c:v>9.2413063532225621</c:v>
                </c:pt>
              </c:numCache>
            </c:numRef>
          </c:xVal>
          <c:yVal>
            <c:numRef>
              <c:f>'Fig 4 data'!$K$5:$K$23</c:f>
              <c:numCache>
                <c:formatCode>0.00</c:formatCode>
                <c:ptCount val="19"/>
                <c:pt idx="0">
                  <c:v>20.326578110821931</c:v>
                </c:pt>
                <c:pt idx="1">
                  <c:v>10.788272793222948</c:v>
                </c:pt>
                <c:pt idx="2">
                  <c:v>21.488762940583506</c:v>
                </c:pt>
                <c:pt idx="3">
                  <c:v>33.433787379697023</c:v>
                </c:pt>
                <c:pt idx="4">
                  <c:v>18.361406640613698</c:v>
                </c:pt>
                <c:pt idx="5">
                  <c:v>16.683494987685748</c:v>
                </c:pt>
                <c:pt idx="6">
                  <c:v>57.529789643087902</c:v>
                </c:pt>
                <c:pt idx="7">
                  <c:v>15.615752301566976</c:v>
                </c:pt>
                <c:pt idx="8">
                  <c:v>50.242248226947275</c:v>
                </c:pt>
                <c:pt idx="9">
                  <c:v>37.803730077061445</c:v>
                </c:pt>
                <c:pt idx="10">
                  <c:v>16.499876719566963</c:v>
                </c:pt>
                <c:pt idx="11">
                  <c:v>9.7135660570275899</c:v>
                </c:pt>
                <c:pt idx="12">
                  <c:v>10.547141715963997</c:v>
                </c:pt>
                <c:pt idx="13">
                  <c:v>9.0917965709494926</c:v>
                </c:pt>
                <c:pt idx="14">
                  <c:v>18.158755579241458</c:v>
                </c:pt>
                <c:pt idx="15">
                  <c:v>15.491931111761229</c:v>
                </c:pt>
                <c:pt idx="16">
                  <c:v>10.172866774692979</c:v>
                </c:pt>
                <c:pt idx="17">
                  <c:v>35.274972078677479</c:v>
                </c:pt>
                <c:pt idx="18">
                  <c:v>18.172669131136594</c:v>
                </c:pt>
              </c:numCache>
            </c:numRef>
          </c:yVal>
        </c:ser>
        <c:axId val="73009408"/>
        <c:axId val="73023488"/>
      </c:scatterChart>
      <c:scatterChart>
        <c:scatterStyle val="lineMarker"/>
        <c:ser>
          <c:idx val="1"/>
          <c:order val="1"/>
          <c:tx>
            <c:v> </c:v>
          </c:tx>
          <c:spPr>
            <a:ln w="28575">
              <a:noFill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1</c:v>
              </c:pt>
            </c:numLit>
          </c:yVal>
        </c:ser>
        <c:axId val="73025024"/>
        <c:axId val="73026560"/>
      </c:scatterChart>
      <c:valAx>
        <c:axId val="73009408"/>
        <c:scaling>
          <c:orientation val="minMax"/>
          <c:max val="60"/>
        </c:scaling>
        <c:axPos val="b"/>
        <c:numFmt formatCode="0" sourceLinked="0"/>
        <c:maj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023488"/>
        <c:crosses val="autoZero"/>
        <c:crossBetween val="midCat"/>
        <c:majorUnit val="10"/>
        <c:minorUnit val="1"/>
      </c:valAx>
      <c:valAx>
        <c:axId val="73023488"/>
        <c:scaling>
          <c:orientation val="minMax"/>
          <c:max val="60"/>
          <c:min val="0"/>
        </c:scaling>
        <c:axPos val="l"/>
        <c:numFmt formatCode="0" sourceLinked="0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009408"/>
        <c:crossesAt val="0"/>
        <c:crossBetween val="midCat"/>
        <c:majorUnit val="10"/>
        <c:minorUnit val="2"/>
      </c:valAx>
      <c:valAx>
        <c:axId val="73025024"/>
        <c:scaling>
          <c:orientation val="minMax"/>
        </c:scaling>
        <c:delete val="1"/>
        <c:axPos val="b"/>
        <c:tickLblPos val="none"/>
        <c:crossAx val="73026560"/>
        <c:crosses val="autoZero"/>
        <c:crossBetween val="midCat"/>
      </c:valAx>
      <c:valAx>
        <c:axId val="73026560"/>
        <c:scaling>
          <c:orientation val="minMax"/>
          <c:max val="60"/>
          <c:min val="0"/>
        </c:scaling>
        <c:axPos val="r"/>
        <c:numFmt formatCode="0" sourceLinked="0"/>
        <c:maj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025024"/>
        <c:crosses val="max"/>
        <c:crossBetween val="midCat"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56" r="0.75000000000000056" t="1" header="0.5" footer="0.5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Index 2</a:t>
            </a:r>
          </a:p>
        </c:rich>
      </c:tx>
      <c:layout>
        <c:manualLayout>
          <c:xMode val="edge"/>
          <c:yMode val="edge"/>
          <c:x val="0.20212835954246863"/>
          <c:y val="0.1055278971220779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766001655313797"/>
          <c:y val="7.5377069372912844E-2"/>
          <c:w val="0.85815900016276103"/>
          <c:h val="0.763820969645517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'Fig 13 data'!$S$93:$S$112</c:f>
              <c:strCache>
                <c:ptCount val="20"/>
                <c:pt idx="0">
                  <c:v>HUN</c:v>
                </c:pt>
                <c:pt idx="1">
                  <c:v>HRV</c:v>
                </c:pt>
                <c:pt idx="2">
                  <c:v>RUS</c:v>
                </c:pt>
                <c:pt idx="3">
                  <c:v>LTA</c:v>
                </c:pt>
                <c:pt idx="4">
                  <c:v>LTH</c:v>
                </c:pt>
                <c:pt idx="5">
                  <c:v>UKR</c:v>
                </c:pt>
                <c:pt idx="6">
                  <c:v>POL</c:v>
                </c:pt>
                <c:pt idx="7">
                  <c:v>SRB</c:v>
                </c:pt>
                <c:pt idx="8">
                  <c:v>TUR</c:v>
                </c:pt>
                <c:pt idx="9">
                  <c:v>BLR</c:v>
                </c:pt>
                <c:pt idx="10">
                  <c:v>EST</c:v>
                </c:pt>
                <c:pt idx="11">
                  <c:v>BGR</c:v>
                </c:pt>
                <c:pt idx="12">
                  <c:v>ROM</c:v>
                </c:pt>
                <c:pt idx="13">
                  <c:v>MNE</c:v>
                </c:pt>
                <c:pt idx="14">
                  <c:v>CZE</c:v>
                </c:pt>
                <c:pt idx="15">
                  <c:v>B&amp;H</c:v>
                </c:pt>
                <c:pt idx="16">
                  <c:v>SVK</c:v>
                </c:pt>
                <c:pt idx="17">
                  <c:v>MDA</c:v>
                </c:pt>
                <c:pt idx="18">
                  <c:v>MKD</c:v>
                </c:pt>
                <c:pt idx="19">
                  <c:v>ALB</c:v>
                </c:pt>
              </c:strCache>
            </c:strRef>
          </c:cat>
          <c:val>
            <c:numRef>
              <c:f>'Fig 13 data'!$T$93:$T$112</c:f>
              <c:numCache>
                <c:formatCode>0.000</c:formatCode>
                <c:ptCount val="20"/>
                <c:pt idx="0">
                  <c:v>0.40114879780270135</c:v>
                </c:pt>
                <c:pt idx="1">
                  <c:v>0.24633362791577973</c:v>
                </c:pt>
                <c:pt idx="2">
                  <c:v>0.22747456902201685</c:v>
                </c:pt>
                <c:pt idx="3">
                  <c:v>0.15379857175624045</c:v>
                </c:pt>
                <c:pt idx="4">
                  <c:v>3.8796137336162245E-2</c:v>
                </c:pt>
                <c:pt idx="5">
                  <c:v>3.2800301136498164E-2</c:v>
                </c:pt>
                <c:pt idx="6">
                  <c:v>1.6008997953451537E-2</c:v>
                </c:pt>
                <c:pt idx="7">
                  <c:v>1.393265333240688E-2</c:v>
                </c:pt>
                <c:pt idx="8">
                  <c:v>1.202213942113331E-2</c:v>
                </c:pt>
                <c:pt idx="9">
                  <c:v>1.1370395661082524E-2</c:v>
                </c:pt>
                <c:pt idx="10">
                  <c:v>1.0571120701156974E-2</c:v>
                </c:pt>
                <c:pt idx="11">
                  <c:v>9.9382555463600388E-3</c:v>
                </c:pt>
                <c:pt idx="12">
                  <c:v>7.0264685051969755E-3</c:v>
                </c:pt>
                <c:pt idx="13">
                  <c:v>3.5343107419074505E-3</c:v>
                </c:pt>
                <c:pt idx="14">
                  <c:v>3.3646620853833038E-3</c:v>
                </c:pt>
                <c:pt idx="15">
                  <c:v>1.2613843009365664E-3</c:v>
                </c:pt>
                <c:pt idx="16">
                  <c:v>8.038961783930832E-4</c:v>
                </c:pt>
                <c:pt idx="17">
                  <c:v>2.7014979601519871E-4</c:v>
                </c:pt>
                <c:pt idx="18">
                  <c:v>7.578900667853609E-5</c:v>
                </c:pt>
                <c:pt idx="19">
                  <c:v>0</c:v>
                </c:pt>
              </c:numCache>
            </c:numRef>
          </c:val>
        </c:ser>
        <c:gapWidth val="20"/>
        <c:axId val="103921536"/>
        <c:axId val="103923072"/>
      </c:barChart>
      <c:catAx>
        <c:axId val="103921536"/>
        <c:scaling>
          <c:orientation val="minMax"/>
        </c:scaling>
        <c:axPos val="b"/>
        <c:numFmt formatCode="0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923072"/>
        <c:crosses val="autoZero"/>
        <c:lblAlgn val="ctr"/>
        <c:lblOffset val="100"/>
        <c:tickLblSkip val="1"/>
        <c:tickMarkSkip val="1"/>
      </c:catAx>
      <c:valAx>
        <c:axId val="103923072"/>
        <c:scaling>
          <c:orientation val="minMax"/>
        </c:scaling>
        <c:axPos val="l"/>
        <c:numFmt formatCode="General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92153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Borrower Country Exposure (Dependence)</a:t>
            </a:r>
          </a:p>
        </c:rich>
      </c:tx>
      <c:layout>
        <c:manualLayout>
          <c:xMode val="edge"/>
          <c:yMode val="edge"/>
          <c:x val="0.28141617240750538"/>
          <c:y val="1.275510204081632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8407130122312433E-2"/>
          <c:y val="7.9081632653061326E-2"/>
          <c:w val="0.93451408195699748"/>
          <c:h val="0.85459183673469474"/>
        </c:manualLayout>
      </c:layout>
      <c:barChart>
        <c:barDir val="col"/>
        <c:grouping val="clustered"/>
        <c:ser>
          <c:idx val="0"/>
          <c:order val="0"/>
          <c:tx>
            <c:strRef>
              <c:f>'Fig 7 data'!$AV$40:$AV$42</c:f>
              <c:strCache>
                <c:ptCount val="1"/>
                <c:pt idx="0">
                  <c:v>Share in total claims on Emerging Europe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'Fig 7 data'!$AU$43:$AU$62</c:f>
              <c:strCache>
                <c:ptCount val="20"/>
                <c:pt idx="0">
                  <c:v>POL</c:v>
                </c:pt>
                <c:pt idx="1">
                  <c:v>RUS</c:v>
                </c:pt>
                <c:pt idx="2">
                  <c:v>CZE</c:v>
                </c:pt>
                <c:pt idx="3">
                  <c:v>HUN</c:v>
                </c:pt>
                <c:pt idx="4">
                  <c:v>ROM</c:v>
                </c:pt>
                <c:pt idx="5">
                  <c:v>HRV</c:v>
                </c:pt>
                <c:pt idx="6">
                  <c:v>TUR</c:v>
                </c:pt>
                <c:pt idx="7">
                  <c:v>SVK</c:v>
                </c:pt>
                <c:pt idx="8">
                  <c:v>UKR</c:v>
                </c:pt>
                <c:pt idx="9">
                  <c:v>LTA</c:v>
                </c:pt>
                <c:pt idx="10">
                  <c:v>EST</c:v>
                </c:pt>
                <c:pt idx="11">
                  <c:v>LTH</c:v>
                </c:pt>
                <c:pt idx="12">
                  <c:v>BGR</c:v>
                </c:pt>
                <c:pt idx="13">
                  <c:v>SRB</c:v>
                </c:pt>
                <c:pt idx="14">
                  <c:v>B&amp;H</c:v>
                </c:pt>
                <c:pt idx="15">
                  <c:v>ALB</c:v>
                </c:pt>
                <c:pt idx="16">
                  <c:v>BLR</c:v>
                </c:pt>
                <c:pt idx="17">
                  <c:v>MON</c:v>
                </c:pt>
                <c:pt idx="18">
                  <c:v>MDA</c:v>
                </c:pt>
                <c:pt idx="19">
                  <c:v>MKD</c:v>
                </c:pt>
              </c:strCache>
            </c:strRef>
          </c:cat>
          <c:val>
            <c:numRef>
              <c:f>'Fig 7 data'!$AV$43:$AV$62</c:f>
              <c:numCache>
                <c:formatCode>0.00</c:formatCode>
                <c:ptCount val="20"/>
                <c:pt idx="0">
                  <c:v>16.101485247822144</c:v>
                </c:pt>
                <c:pt idx="1">
                  <c:v>15.515597375607488</c:v>
                </c:pt>
                <c:pt idx="2">
                  <c:v>11.017326553920141</c:v>
                </c:pt>
                <c:pt idx="3">
                  <c:v>10.013332599282386</c:v>
                </c:pt>
                <c:pt idx="4">
                  <c:v>8.7364031024822886</c:v>
                </c:pt>
                <c:pt idx="5">
                  <c:v>7.3229560869978032</c:v>
                </c:pt>
                <c:pt idx="6">
                  <c:v>6.4839837264096367</c:v>
                </c:pt>
                <c:pt idx="7">
                  <c:v>5.8379391040908182</c:v>
                </c:pt>
                <c:pt idx="8">
                  <c:v>3.2435477320618293</c:v>
                </c:pt>
                <c:pt idx="9">
                  <c:v>2.2723664127009964</c:v>
                </c:pt>
                <c:pt idx="10">
                  <c:v>2.4514110134770157</c:v>
                </c:pt>
                <c:pt idx="11">
                  <c:v>2.3827134193289976</c:v>
                </c:pt>
                <c:pt idx="12">
                  <c:v>1.8301007165773437</c:v>
                </c:pt>
                <c:pt idx="13">
                  <c:v>1.7590094780339243</c:v>
                </c:pt>
                <c:pt idx="14">
                  <c:v>1.1005976930055317</c:v>
                </c:pt>
                <c:pt idx="15">
                  <c:v>0.33511021535618624</c:v>
                </c:pt>
                <c:pt idx="16">
                  <c:v>0.26457749383836038</c:v>
                </c:pt>
                <c:pt idx="17">
                  <c:v>0.18431061844590244</c:v>
                </c:pt>
                <c:pt idx="18">
                  <c:v>2.1143858826045085E-2</c:v>
                </c:pt>
                <c:pt idx="19">
                  <c:v>2.3537503221446415E-2</c:v>
                </c:pt>
              </c:numCache>
            </c:numRef>
          </c:val>
        </c:ser>
        <c:ser>
          <c:idx val="1"/>
          <c:order val="1"/>
          <c:tx>
            <c:strRef>
              <c:f>'Fig 7 data'!$AW$40:$AW$42</c:f>
              <c:strCache>
                <c:ptCount val="1"/>
                <c:pt idx="0">
                  <c:v>Exposure to all reporting banks in % of the country's GDP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strRef>
              <c:f>'Fig 7 data'!$AU$43:$AU$62</c:f>
              <c:strCache>
                <c:ptCount val="20"/>
                <c:pt idx="0">
                  <c:v>POL</c:v>
                </c:pt>
                <c:pt idx="1">
                  <c:v>RUS</c:v>
                </c:pt>
                <c:pt idx="2">
                  <c:v>CZE</c:v>
                </c:pt>
                <c:pt idx="3">
                  <c:v>HUN</c:v>
                </c:pt>
                <c:pt idx="4">
                  <c:v>ROM</c:v>
                </c:pt>
                <c:pt idx="5">
                  <c:v>HRV</c:v>
                </c:pt>
                <c:pt idx="6">
                  <c:v>TUR</c:v>
                </c:pt>
                <c:pt idx="7">
                  <c:v>SVK</c:v>
                </c:pt>
                <c:pt idx="8">
                  <c:v>UKR</c:v>
                </c:pt>
                <c:pt idx="9">
                  <c:v>LTA</c:v>
                </c:pt>
                <c:pt idx="10">
                  <c:v>EST</c:v>
                </c:pt>
                <c:pt idx="11">
                  <c:v>LTH</c:v>
                </c:pt>
                <c:pt idx="12">
                  <c:v>BGR</c:v>
                </c:pt>
                <c:pt idx="13">
                  <c:v>SRB</c:v>
                </c:pt>
                <c:pt idx="14">
                  <c:v>B&amp;H</c:v>
                </c:pt>
                <c:pt idx="15">
                  <c:v>ALB</c:v>
                </c:pt>
                <c:pt idx="16">
                  <c:v>BLR</c:v>
                </c:pt>
                <c:pt idx="17">
                  <c:v>MON</c:v>
                </c:pt>
                <c:pt idx="18">
                  <c:v>MDA</c:v>
                </c:pt>
                <c:pt idx="19">
                  <c:v>MKD</c:v>
                </c:pt>
              </c:strCache>
            </c:strRef>
          </c:cat>
          <c:val>
            <c:numRef>
              <c:f>'Fig 7 data'!$AW$43:$AW$62</c:f>
              <c:numCache>
                <c:formatCode>0.0</c:formatCode>
                <c:ptCount val="20"/>
                <c:pt idx="0">
                  <c:v>57.315354771142268</c:v>
                </c:pt>
                <c:pt idx="1">
                  <c:v>17.993920265523098</c:v>
                </c:pt>
                <c:pt idx="2">
                  <c:v>94.151428571428568</c:v>
                </c:pt>
                <c:pt idx="3">
                  <c:v>99.09655969933506</c:v>
                </c:pt>
                <c:pt idx="4">
                  <c:v>77.949752982287023</c:v>
                </c:pt>
                <c:pt idx="5">
                  <c:v>182.81786271450858</c:v>
                </c:pt>
                <c:pt idx="6">
                  <c:v>25.746766093440876</c:v>
                </c:pt>
                <c:pt idx="7">
                  <c:v>106.57550693703308</c:v>
                </c:pt>
                <c:pt idx="8">
                  <c:v>31.954242810596401</c:v>
                </c:pt>
                <c:pt idx="9">
                  <c:v>139.62458594037543</c:v>
                </c:pt>
                <c:pt idx="10">
                  <c:v>169.67559943582512</c:v>
                </c:pt>
                <c:pt idx="11">
                  <c:v>100.45656144012524</c:v>
                </c:pt>
                <c:pt idx="12">
                  <c:v>86.867256637168154</c:v>
                </c:pt>
                <c:pt idx="13">
                  <c:v>65.736564299424188</c:v>
                </c:pt>
                <c:pt idx="14">
                  <c:v>94.611186903137778</c:v>
                </c:pt>
                <c:pt idx="15">
                  <c:v>50.718283582089555</c:v>
                </c:pt>
                <c:pt idx="16">
                  <c:v>7.6077730623185165</c:v>
                </c:pt>
                <c:pt idx="17">
                  <c:v>77.58278145695364</c:v>
                </c:pt>
                <c:pt idx="18">
                  <c:v>6.3097949886104789</c:v>
                </c:pt>
                <c:pt idx="19">
                  <c:v>25.759999999999998</c:v>
                </c:pt>
              </c:numCache>
            </c:numRef>
          </c:val>
        </c:ser>
        <c:ser>
          <c:idx val="2"/>
          <c:order val="2"/>
          <c:tx>
            <c:strRef>
              <c:f>'Fig 7 data'!$AX$40:$AX$42</c:f>
              <c:strCache>
                <c:ptCount val="1"/>
                <c:pt idx="0">
                  <c:v>Exposure to all reporting banks in % of the country's banking sector assets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'Fig 7 data'!$AU$43:$AU$62</c:f>
              <c:strCache>
                <c:ptCount val="20"/>
                <c:pt idx="0">
                  <c:v>POL</c:v>
                </c:pt>
                <c:pt idx="1">
                  <c:v>RUS</c:v>
                </c:pt>
                <c:pt idx="2">
                  <c:v>CZE</c:v>
                </c:pt>
                <c:pt idx="3">
                  <c:v>HUN</c:v>
                </c:pt>
                <c:pt idx="4">
                  <c:v>ROM</c:v>
                </c:pt>
                <c:pt idx="5">
                  <c:v>HRV</c:v>
                </c:pt>
                <c:pt idx="6">
                  <c:v>TUR</c:v>
                </c:pt>
                <c:pt idx="7">
                  <c:v>SVK</c:v>
                </c:pt>
                <c:pt idx="8">
                  <c:v>UKR</c:v>
                </c:pt>
                <c:pt idx="9">
                  <c:v>LTA</c:v>
                </c:pt>
                <c:pt idx="10">
                  <c:v>EST</c:v>
                </c:pt>
                <c:pt idx="11">
                  <c:v>LTH</c:v>
                </c:pt>
                <c:pt idx="12">
                  <c:v>BGR</c:v>
                </c:pt>
                <c:pt idx="13">
                  <c:v>SRB</c:v>
                </c:pt>
                <c:pt idx="14">
                  <c:v>B&amp;H</c:v>
                </c:pt>
                <c:pt idx="15">
                  <c:v>ALB</c:v>
                </c:pt>
                <c:pt idx="16">
                  <c:v>BLR</c:v>
                </c:pt>
                <c:pt idx="17">
                  <c:v>MON</c:v>
                </c:pt>
                <c:pt idx="18">
                  <c:v>MDA</c:v>
                </c:pt>
                <c:pt idx="19">
                  <c:v>MKD</c:v>
                </c:pt>
              </c:strCache>
            </c:strRef>
          </c:cat>
          <c:val>
            <c:numRef>
              <c:f>'Fig 7 data'!$AX$43:$AX$62</c:f>
              <c:numCache>
                <c:formatCode>0.0</c:formatCode>
                <c:ptCount val="20"/>
                <c:pt idx="0">
                  <c:v>83.191915702193825</c:v>
                </c:pt>
                <c:pt idx="1">
                  <c:v>31.537478763166838</c:v>
                </c:pt>
                <c:pt idx="2">
                  <c:v>94.432026593305821</c:v>
                </c:pt>
                <c:pt idx="3">
                  <c:v>99.876165501165517</c:v>
                </c:pt>
                <c:pt idx="4">
                  <c:v>136.13320707070707</c:v>
                </c:pt>
                <c:pt idx="5">
                  <c:v>137.9270266293953</c:v>
                </c:pt>
                <c:pt idx="6">
                  <c:v>37.285289256198347</c:v>
                </c:pt>
                <c:pt idx="7">
                  <c:v>114.98128957973518</c:v>
                </c:pt>
                <c:pt idx="8">
                  <c:v>44.228431372549018</c:v>
                </c:pt>
                <c:pt idx="9">
                  <c:v>90.045098504628527</c:v>
                </c:pt>
                <c:pt idx="10">
                  <c:v>121.76113360323887</c:v>
                </c:pt>
                <c:pt idx="11">
                  <c:v>114.19039145907475</c:v>
                </c:pt>
                <c:pt idx="12">
                  <c:v>82.250418960976774</c:v>
                </c:pt>
                <c:pt idx="13">
                  <c:v>97.090715804394051</c:v>
                </c:pt>
                <c:pt idx="14">
                  <c:v>94.417971409121847</c:v>
                </c:pt>
                <c:pt idx="15">
                  <c:v>62.066210045662103</c:v>
                </c:pt>
                <c:pt idx="16">
                  <c:v>18.581560283687946</c:v>
                </c:pt>
                <c:pt idx="17">
                  <c:v>54.229684829437666</c:v>
                </c:pt>
                <c:pt idx="18">
                  <c:v>10.25925925925926</c:v>
                </c:pt>
                <c:pt idx="19">
                  <c:v>36.315789473684205</c:v>
                </c:pt>
              </c:numCache>
            </c:numRef>
          </c:val>
        </c:ser>
        <c:gapWidth val="20"/>
        <c:axId val="97387264"/>
        <c:axId val="97388800"/>
      </c:barChart>
      <c:catAx>
        <c:axId val="97387264"/>
        <c:scaling>
          <c:orientation val="minMax"/>
        </c:scaling>
        <c:axPos val="b"/>
        <c:numFmt formatCode="0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388800"/>
        <c:crosses val="autoZero"/>
        <c:lblAlgn val="ctr"/>
        <c:lblOffset val="100"/>
        <c:tickLblSkip val="1"/>
        <c:tickMarkSkip val="1"/>
      </c:catAx>
      <c:valAx>
        <c:axId val="97388800"/>
        <c:scaling>
          <c:orientation val="minMax"/>
        </c:scaling>
        <c:axPos val="l"/>
        <c:numFmt formatCode="General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387264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761112729114251"/>
          <c:y val="9.4387755102040824E-2"/>
          <c:w val="0.40531008478816788"/>
          <c:h val="0.21683673469387754"/>
        </c:manualLayout>
      </c:layout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Lending Country Exposure</a:t>
            </a:r>
          </a:p>
        </c:rich>
      </c:tx>
      <c:layout>
        <c:manualLayout>
          <c:xMode val="edge"/>
          <c:yMode val="edge"/>
          <c:x val="0.39469060658411131"/>
          <c:y val="4.081632653061231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7787651918255694E-2"/>
          <c:y val="0.10204081632653061"/>
          <c:w val="0.94513356016105465"/>
          <c:h val="0.8188775510204086"/>
        </c:manualLayout>
      </c:layout>
      <c:barChart>
        <c:barDir val="col"/>
        <c:grouping val="clustered"/>
        <c:ser>
          <c:idx val="0"/>
          <c:order val="0"/>
          <c:tx>
            <c:strRef>
              <c:f>'Fig 7 data'!$BB$10:$BB$12</c:f>
              <c:strCache>
                <c:ptCount val="1"/>
                <c:pt idx="0">
                  <c:v>Share of each country's claims in total EUR claims on EE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'Fig 7 data'!$BA$13:$BA$23</c:f>
              <c:strCache>
                <c:ptCount val="11"/>
                <c:pt idx="0">
                  <c:v>AUT</c:v>
                </c:pt>
                <c:pt idx="1">
                  <c:v>GER</c:v>
                </c:pt>
                <c:pt idx="2">
                  <c:v>ITA</c:v>
                </c:pt>
                <c:pt idx="3">
                  <c:v>FRA</c:v>
                </c:pt>
                <c:pt idx="4">
                  <c:v>BEL</c:v>
                </c:pt>
                <c:pt idx="5">
                  <c:v>SWE</c:v>
                </c:pt>
                <c:pt idx="6">
                  <c:v>NETH</c:v>
                </c:pt>
                <c:pt idx="7">
                  <c:v>SWI</c:v>
                </c:pt>
                <c:pt idx="8">
                  <c:v>UK</c:v>
                </c:pt>
                <c:pt idx="9">
                  <c:v>PGL</c:v>
                </c:pt>
                <c:pt idx="10">
                  <c:v>ES</c:v>
                </c:pt>
              </c:strCache>
            </c:strRef>
          </c:cat>
          <c:val>
            <c:numRef>
              <c:f>'Fig 7 data'!$BB$13:$BB$23</c:f>
              <c:numCache>
                <c:formatCode>0.00</c:formatCode>
                <c:ptCount val="11"/>
                <c:pt idx="0">
                  <c:v>19.720644371429998</c:v>
                </c:pt>
                <c:pt idx="1">
                  <c:v>15.318301808496035</c:v>
                </c:pt>
                <c:pt idx="2">
                  <c:v>14.595474673676476</c:v>
                </c:pt>
                <c:pt idx="3">
                  <c:v>10.371418891416448</c:v>
                </c:pt>
                <c:pt idx="4">
                  <c:v>8.3423455304130911</c:v>
                </c:pt>
                <c:pt idx="5">
                  <c:v>6.5942305540854811</c:v>
                </c:pt>
                <c:pt idx="6">
                  <c:v>5.8680709560757549</c:v>
                </c:pt>
                <c:pt idx="7">
                  <c:v>4.1045631735840402</c:v>
                </c:pt>
                <c:pt idx="8">
                  <c:v>3.7703647222272916</c:v>
                </c:pt>
                <c:pt idx="9">
                  <c:v>1.036554740865282</c:v>
                </c:pt>
                <c:pt idx="10">
                  <c:v>0.59317844784972817</c:v>
                </c:pt>
              </c:numCache>
            </c:numRef>
          </c:val>
        </c:ser>
        <c:ser>
          <c:idx val="1"/>
          <c:order val="1"/>
          <c:tx>
            <c:strRef>
              <c:f>'Fig 7 data'!$BC$10:$BC$12</c:f>
              <c:strCache>
                <c:ptCount val="1"/>
                <c:pt idx="0">
                  <c:v>Exposure to EE in % of lenders' GDP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strRef>
              <c:f>'Fig 7 data'!$BA$13:$BA$23</c:f>
              <c:strCache>
                <c:ptCount val="11"/>
                <c:pt idx="0">
                  <c:v>AUT</c:v>
                </c:pt>
                <c:pt idx="1">
                  <c:v>GER</c:v>
                </c:pt>
                <c:pt idx="2">
                  <c:v>ITA</c:v>
                </c:pt>
                <c:pt idx="3">
                  <c:v>FRA</c:v>
                </c:pt>
                <c:pt idx="4">
                  <c:v>BEL</c:v>
                </c:pt>
                <c:pt idx="5">
                  <c:v>SWE</c:v>
                </c:pt>
                <c:pt idx="6">
                  <c:v>NETH</c:v>
                </c:pt>
                <c:pt idx="7">
                  <c:v>SWI</c:v>
                </c:pt>
                <c:pt idx="8">
                  <c:v>UK</c:v>
                </c:pt>
                <c:pt idx="9">
                  <c:v>PGL</c:v>
                </c:pt>
                <c:pt idx="10">
                  <c:v>ES</c:v>
                </c:pt>
              </c:strCache>
            </c:strRef>
          </c:cat>
          <c:val>
            <c:numRef>
              <c:f>'Fig 7 data'!$BC$13:$BC$23</c:f>
              <c:numCache>
                <c:formatCode>0.00</c:formatCode>
                <c:ptCount val="11"/>
                <c:pt idx="0">
                  <c:v>71.185161393929647</c:v>
                </c:pt>
                <c:pt idx="1">
                  <c:v>6.4662289833792688</c:v>
                </c:pt>
                <c:pt idx="2">
                  <c:v>9.4343375701308165</c:v>
                </c:pt>
                <c:pt idx="3">
                  <c:v>5.8745990768990062</c:v>
                </c:pt>
                <c:pt idx="4">
                  <c:v>25.395366267663071</c:v>
                </c:pt>
                <c:pt idx="5">
                  <c:v>20.062732495432638</c:v>
                </c:pt>
                <c:pt idx="6">
                  <c:v>11.771246714425605</c:v>
                </c:pt>
                <c:pt idx="7">
                  <c:v>13.374111423375764</c:v>
                </c:pt>
                <c:pt idx="8">
                  <c:v>1.7168547593027408</c:v>
                </c:pt>
                <c:pt idx="9">
                  <c:v>6.1106123181899807</c:v>
                </c:pt>
                <c:pt idx="10">
                  <c:v>0.58821482507359646</c:v>
                </c:pt>
              </c:numCache>
            </c:numRef>
          </c:val>
        </c:ser>
        <c:ser>
          <c:idx val="2"/>
          <c:order val="2"/>
          <c:tx>
            <c:strRef>
              <c:f>'Fig 7 data'!$BD$10:$BD$12</c:f>
              <c:strCache>
                <c:ptCount val="1"/>
                <c:pt idx="0">
                  <c:v>Exposure to EE in % of lenders' banking sector assets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'Fig 7 data'!$BA$13:$BA$23</c:f>
              <c:strCache>
                <c:ptCount val="11"/>
                <c:pt idx="0">
                  <c:v>AUT</c:v>
                </c:pt>
                <c:pt idx="1">
                  <c:v>GER</c:v>
                </c:pt>
                <c:pt idx="2">
                  <c:v>ITA</c:v>
                </c:pt>
                <c:pt idx="3">
                  <c:v>FRA</c:v>
                </c:pt>
                <c:pt idx="4">
                  <c:v>BEL</c:v>
                </c:pt>
                <c:pt idx="5">
                  <c:v>SWE</c:v>
                </c:pt>
                <c:pt idx="6">
                  <c:v>NETH</c:v>
                </c:pt>
                <c:pt idx="7">
                  <c:v>SWI</c:v>
                </c:pt>
                <c:pt idx="8">
                  <c:v>UK</c:v>
                </c:pt>
                <c:pt idx="9">
                  <c:v>PGL</c:v>
                </c:pt>
                <c:pt idx="10">
                  <c:v>ES</c:v>
                </c:pt>
              </c:strCache>
            </c:strRef>
          </c:cat>
          <c:val>
            <c:numRef>
              <c:f>'Fig 7 data'!$BD$13:$BD$23</c:f>
              <c:numCache>
                <c:formatCode>0.00</c:formatCode>
                <c:ptCount val="11"/>
                <c:pt idx="0">
                  <c:v>26.033613609890271</c:v>
                </c:pt>
                <c:pt idx="1">
                  <c:v>2.6211866928815013</c:v>
                </c:pt>
                <c:pt idx="2">
                  <c:v>5.750451030554057</c:v>
                </c:pt>
                <c:pt idx="3">
                  <c:v>2.3427434072807705</c:v>
                </c:pt>
                <c:pt idx="4">
                  <c:v>7.0134179157179553</c:v>
                </c:pt>
                <c:pt idx="5">
                  <c:v>9.6927772342507126</c:v>
                </c:pt>
                <c:pt idx="6">
                  <c:v>3.1188635960180799</c:v>
                </c:pt>
                <c:pt idx="7">
                  <c:v>2.8488494934148969</c:v>
                </c:pt>
                <c:pt idx="8">
                  <c:v>0.39011968882871484</c:v>
                </c:pt>
                <c:pt idx="9">
                  <c:v>2.4488621030853648</c:v>
                </c:pt>
                <c:pt idx="10">
                  <c:v>0.22853125675967983</c:v>
                </c:pt>
              </c:numCache>
            </c:numRef>
          </c:val>
        </c:ser>
        <c:gapWidth val="20"/>
        <c:axId val="97405952"/>
        <c:axId val="97448704"/>
      </c:barChart>
      <c:catAx>
        <c:axId val="97405952"/>
        <c:scaling>
          <c:orientation val="minMax"/>
        </c:scaling>
        <c:axPos val="b"/>
        <c:numFmt formatCode="0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448704"/>
        <c:crosses val="autoZero"/>
        <c:lblAlgn val="ctr"/>
        <c:lblOffset val="100"/>
        <c:tickLblSkip val="1"/>
        <c:tickMarkSkip val="1"/>
      </c:catAx>
      <c:valAx>
        <c:axId val="97448704"/>
        <c:scaling>
          <c:orientation val="minMax"/>
          <c:max val="75"/>
          <c:min val="0"/>
        </c:scaling>
        <c:axPos val="l"/>
        <c:numFmt formatCode="General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405952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05313023120353"/>
          <c:y val="0.11479591836734694"/>
          <c:w val="0.61061999673326595"/>
          <c:h val="0.12244897959183668"/>
        </c:manualLayout>
      </c:layout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3.3296337402885685E-2"/>
          <c:y val="6.6884176182707977E-2"/>
          <c:w val="0.96670366259711493"/>
          <c:h val="0.77977161500815773"/>
        </c:manualLayout>
      </c:layout>
      <c:barChart>
        <c:barDir val="col"/>
        <c:grouping val="stacked"/>
        <c:ser>
          <c:idx val="0"/>
          <c:order val="0"/>
          <c:tx>
            <c:strRef>
              <c:f>'Fig 9 data'!$AT$14</c:f>
              <c:strCache>
                <c:ptCount val="1"/>
                <c:pt idx="0">
                  <c:v>AUT</c:v>
                </c:pt>
              </c:strCache>
            </c:strRef>
          </c:tx>
          <c:spPr>
            <a:pattFill prst="pct30">
              <a:fgClr>
                <a:srgbClr val="9999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strRef>
              <c:f>'Fig 9 data'!$AS$15:$AS$36</c:f>
              <c:strCache>
                <c:ptCount val="22"/>
                <c:pt idx="0">
                  <c:v>B&amp;H</c:v>
                </c:pt>
                <c:pt idx="1">
                  <c:v>BLR</c:v>
                </c:pt>
                <c:pt idx="2">
                  <c:v>ALB</c:v>
                </c:pt>
                <c:pt idx="3">
                  <c:v>HRV</c:v>
                </c:pt>
                <c:pt idx="4">
                  <c:v>SRB</c:v>
                </c:pt>
                <c:pt idx="5">
                  <c:v>SVK</c:v>
                </c:pt>
                <c:pt idx="6">
                  <c:v>MNE</c:v>
                </c:pt>
                <c:pt idx="7">
                  <c:v>ROM</c:v>
                </c:pt>
                <c:pt idx="8">
                  <c:v>MDA</c:v>
                </c:pt>
                <c:pt idx="9">
                  <c:v>CZE</c:v>
                </c:pt>
                <c:pt idx="10">
                  <c:v>UKR</c:v>
                </c:pt>
                <c:pt idx="11">
                  <c:v>HUN</c:v>
                </c:pt>
                <c:pt idx="12">
                  <c:v>MAL</c:v>
                </c:pt>
                <c:pt idx="13">
                  <c:v>BGR</c:v>
                </c:pt>
                <c:pt idx="14">
                  <c:v>RUS</c:v>
                </c:pt>
                <c:pt idx="15">
                  <c:v>CYP</c:v>
                </c:pt>
                <c:pt idx="16">
                  <c:v>MKD</c:v>
                </c:pt>
                <c:pt idx="17">
                  <c:v>POL</c:v>
                </c:pt>
                <c:pt idx="18">
                  <c:v>LTA</c:v>
                </c:pt>
                <c:pt idx="19">
                  <c:v>TUR</c:v>
                </c:pt>
                <c:pt idx="20">
                  <c:v>LTH</c:v>
                </c:pt>
                <c:pt idx="21">
                  <c:v>EST</c:v>
                </c:pt>
              </c:strCache>
            </c:strRef>
          </c:cat>
          <c:val>
            <c:numRef>
              <c:f>'Fig 9 data'!$AT$15:$AT$36</c:f>
              <c:numCache>
                <c:formatCode>0.00</c:formatCode>
                <c:ptCount val="22"/>
                <c:pt idx="0">
                  <c:v>0.49927901946647441</c:v>
                </c:pt>
                <c:pt idx="1">
                  <c:v>0.48825601879036995</c:v>
                </c:pt>
                <c:pt idx="2">
                  <c:v>0.46588192017656799</c:v>
                </c:pt>
                <c:pt idx="3">
                  <c:v>0.3637265464164951</c:v>
                </c:pt>
                <c:pt idx="4">
                  <c:v>0.36348041899339389</c:v>
                </c:pt>
                <c:pt idx="5">
                  <c:v>0.36053774612274531</c:v>
                </c:pt>
                <c:pt idx="6">
                  <c:v>0.34101579172001706</c:v>
                </c:pt>
                <c:pt idx="7">
                  <c:v>0.33116918249201971</c:v>
                </c:pt>
                <c:pt idx="8">
                  <c:v>0.32490974729241878</c:v>
                </c:pt>
                <c:pt idx="9">
                  <c:v>0.29730221831092768</c:v>
                </c:pt>
                <c:pt idx="10">
                  <c:v>0.25609026223039921</c:v>
                </c:pt>
                <c:pt idx="11">
                  <c:v>0.24556195755233023</c:v>
                </c:pt>
                <c:pt idx="12">
                  <c:v>0.17160804020100504</c:v>
                </c:pt>
                <c:pt idx="13">
                  <c:v>0.14995925020374898</c:v>
                </c:pt>
                <c:pt idx="14">
                  <c:v>8.6550851803807158E-2</c:v>
                </c:pt>
                <c:pt idx="15">
                  <c:v>7.2154601361338708E-2</c:v>
                </c:pt>
                <c:pt idx="16">
                  <c:v>6.9358178053830224E-2</c:v>
                </c:pt>
                <c:pt idx="17">
                  <c:v>6.1902250424628012E-2</c:v>
                </c:pt>
                <c:pt idx="18">
                  <c:v>1.9032053985660061E-2</c:v>
                </c:pt>
                <c:pt idx="19">
                  <c:v>1.4126798359163504E-2</c:v>
                </c:pt>
                <c:pt idx="20">
                  <c:v>9.4533177509414368E-3</c:v>
                </c:pt>
                <c:pt idx="21">
                  <c:v>7.9246328622887222E-3</c:v>
                </c:pt>
              </c:numCache>
            </c:numRef>
          </c:val>
        </c:ser>
        <c:ser>
          <c:idx val="1"/>
          <c:order val="1"/>
          <c:tx>
            <c:strRef>
              <c:f>'Fig 9 data'!$AU$14</c:f>
              <c:strCache>
                <c:ptCount val="1"/>
                <c:pt idx="0">
                  <c:v>GER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'Fig 9 data'!$AS$15:$AS$36</c:f>
              <c:strCache>
                <c:ptCount val="22"/>
                <c:pt idx="0">
                  <c:v>B&amp;H</c:v>
                </c:pt>
                <c:pt idx="1">
                  <c:v>BLR</c:v>
                </c:pt>
                <c:pt idx="2">
                  <c:v>ALB</c:v>
                </c:pt>
                <c:pt idx="3">
                  <c:v>HRV</c:v>
                </c:pt>
                <c:pt idx="4">
                  <c:v>SRB</c:v>
                </c:pt>
                <c:pt idx="5">
                  <c:v>SVK</c:v>
                </c:pt>
                <c:pt idx="6">
                  <c:v>MNE</c:v>
                </c:pt>
                <c:pt idx="7">
                  <c:v>ROM</c:v>
                </c:pt>
                <c:pt idx="8">
                  <c:v>MDA</c:v>
                </c:pt>
                <c:pt idx="9">
                  <c:v>CZE</c:v>
                </c:pt>
                <c:pt idx="10">
                  <c:v>UKR</c:v>
                </c:pt>
                <c:pt idx="11">
                  <c:v>HUN</c:v>
                </c:pt>
                <c:pt idx="12">
                  <c:v>MAL</c:v>
                </c:pt>
                <c:pt idx="13">
                  <c:v>BGR</c:v>
                </c:pt>
                <c:pt idx="14">
                  <c:v>RUS</c:v>
                </c:pt>
                <c:pt idx="15">
                  <c:v>CYP</c:v>
                </c:pt>
                <c:pt idx="16">
                  <c:v>MKD</c:v>
                </c:pt>
                <c:pt idx="17">
                  <c:v>POL</c:v>
                </c:pt>
                <c:pt idx="18">
                  <c:v>LTA</c:v>
                </c:pt>
                <c:pt idx="19">
                  <c:v>TUR</c:v>
                </c:pt>
                <c:pt idx="20">
                  <c:v>LTH</c:v>
                </c:pt>
                <c:pt idx="21">
                  <c:v>EST</c:v>
                </c:pt>
              </c:strCache>
            </c:strRef>
          </c:cat>
          <c:val>
            <c:numRef>
              <c:f>'Fig 9 data'!$AU$15:$AU$36</c:f>
              <c:numCache>
                <c:formatCode>0.00</c:formatCode>
                <c:ptCount val="22"/>
                <c:pt idx="0">
                  <c:v>0.22523431867339583</c:v>
                </c:pt>
                <c:pt idx="1">
                  <c:v>0.29741632413388136</c:v>
                </c:pt>
                <c:pt idx="2">
                  <c:v>5.3338237998896447E-3</c:v>
                </c:pt>
                <c:pt idx="3">
                  <c:v>0.19433807293944469</c:v>
                </c:pt>
                <c:pt idx="4">
                  <c:v>0.12828935362604474</c:v>
                </c:pt>
                <c:pt idx="5">
                  <c:v>4.7152924682997657E-2</c:v>
                </c:pt>
                <c:pt idx="6">
                  <c:v>0.37601365770379858</c:v>
                </c:pt>
                <c:pt idx="7">
                  <c:v>0.15699368531700944</c:v>
                </c:pt>
                <c:pt idx="8">
                  <c:v>0.19494584837545126</c:v>
                </c:pt>
                <c:pt idx="9">
                  <c:v>5.8252662883500742E-2</c:v>
                </c:pt>
                <c:pt idx="10">
                  <c:v>9.057256223261588E-2</c:v>
                </c:pt>
                <c:pt idx="11">
                  <c:v>0.2336955728976734</c:v>
                </c:pt>
                <c:pt idx="12">
                  <c:v>0.16180904522613065</c:v>
                </c:pt>
                <c:pt idx="13">
                  <c:v>6.0222377459541274E-2</c:v>
                </c:pt>
                <c:pt idx="14">
                  <c:v>0.19639540245736672</c:v>
                </c:pt>
                <c:pt idx="15">
                  <c:v>0.21996751765543165</c:v>
                </c:pt>
                <c:pt idx="16">
                  <c:v>5.434782608695652E-2</c:v>
                </c:pt>
                <c:pt idx="17">
                  <c:v>0.18097666518548666</c:v>
                </c:pt>
                <c:pt idx="18">
                  <c:v>0.10362188949810207</c:v>
                </c:pt>
                <c:pt idx="19">
                  <c:v>0.10960385856651417</c:v>
                </c:pt>
                <c:pt idx="20">
                  <c:v>8.6170627191273858E-2</c:v>
                </c:pt>
                <c:pt idx="21">
                  <c:v>3.1947908007758381E-2</c:v>
                </c:pt>
              </c:numCache>
            </c:numRef>
          </c:val>
        </c:ser>
        <c:ser>
          <c:idx val="2"/>
          <c:order val="2"/>
          <c:tx>
            <c:strRef>
              <c:f>'Fig 9 data'!$AV$14</c:f>
              <c:strCache>
                <c:ptCount val="1"/>
                <c:pt idx="0">
                  <c:v>ITA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strRef>
              <c:f>'Fig 9 data'!$AS$15:$AS$36</c:f>
              <c:strCache>
                <c:ptCount val="22"/>
                <c:pt idx="0">
                  <c:v>B&amp;H</c:v>
                </c:pt>
                <c:pt idx="1">
                  <c:v>BLR</c:v>
                </c:pt>
                <c:pt idx="2">
                  <c:v>ALB</c:v>
                </c:pt>
                <c:pt idx="3">
                  <c:v>HRV</c:v>
                </c:pt>
                <c:pt idx="4">
                  <c:v>SRB</c:v>
                </c:pt>
                <c:pt idx="5">
                  <c:v>SVK</c:v>
                </c:pt>
                <c:pt idx="6">
                  <c:v>MNE</c:v>
                </c:pt>
                <c:pt idx="7">
                  <c:v>ROM</c:v>
                </c:pt>
                <c:pt idx="8">
                  <c:v>MDA</c:v>
                </c:pt>
                <c:pt idx="9">
                  <c:v>CZE</c:v>
                </c:pt>
                <c:pt idx="10">
                  <c:v>UKR</c:v>
                </c:pt>
                <c:pt idx="11">
                  <c:v>HUN</c:v>
                </c:pt>
                <c:pt idx="12">
                  <c:v>MAL</c:v>
                </c:pt>
                <c:pt idx="13">
                  <c:v>BGR</c:v>
                </c:pt>
                <c:pt idx="14">
                  <c:v>RUS</c:v>
                </c:pt>
                <c:pt idx="15">
                  <c:v>CYP</c:v>
                </c:pt>
                <c:pt idx="16">
                  <c:v>MKD</c:v>
                </c:pt>
                <c:pt idx="17">
                  <c:v>POL</c:v>
                </c:pt>
                <c:pt idx="18">
                  <c:v>LTA</c:v>
                </c:pt>
                <c:pt idx="19">
                  <c:v>TUR</c:v>
                </c:pt>
                <c:pt idx="20">
                  <c:v>LTH</c:v>
                </c:pt>
                <c:pt idx="21">
                  <c:v>EST</c:v>
                </c:pt>
              </c:strCache>
            </c:strRef>
          </c:cat>
          <c:val>
            <c:numRef>
              <c:f>'Fig 9 data'!$AV$15:$AV$36</c:f>
              <c:numCache>
                <c:formatCode>0.00</c:formatCode>
                <c:ptCount val="22"/>
                <c:pt idx="0">
                  <c:v>0.25731795241528477</c:v>
                </c:pt>
                <c:pt idx="1">
                  <c:v>5.4903112155020549E-2</c:v>
                </c:pt>
                <c:pt idx="2">
                  <c:v>0.20066212985102078</c:v>
                </c:pt>
                <c:pt idx="3">
                  <c:v>0.32524080256856075</c:v>
                </c:pt>
                <c:pt idx="4">
                  <c:v>0.19504361473046461</c:v>
                </c:pt>
                <c:pt idx="5">
                  <c:v>0.23617769655396864</c:v>
                </c:pt>
                <c:pt idx="6">
                  <c:v>0.24455825864276567</c:v>
                </c:pt>
                <c:pt idx="7">
                  <c:v>8.3304349170280026E-2</c:v>
                </c:pt>
                <c:pt idx="8">
                  <c:v>0.33212996389891697</c:v>
                </c:pt>
                <c:pt idx="9">
                  <c:v>9.935362485964859E-2</c:v>
                </c:pt>
                <c:pt idx="10">
                  <c:v>5.9096047702436108E-2</c:v>
                </c:pt>
                <c:pt idx="11">
                  <c:v>0.18407118372109985</c:v>
                </c:pt>
                <c:pt idx="12">
                  <c:v>3.6306532663316585E-2</c:v>
                </c:pt>
                <c:pt idx="13">
                  <c:v>0.20415647921760391</c:v>
                </c:pt>
                <c:pt idx="14">
                  <c:v>9.0416614591638397E-2</c:v>
                </c:pt>
                <c:pt idx="15">
                  <c:v>2.6168360736509789E-2</c:v>
                </c:pt>
                <c:pt idx="16">
                  <c:v>1.3975155279503106E-2</c:v>
                </c:pt>
                <c:pt idx="17">
                  <c:v>0.20508390815576477</c:v>
                </c:pt>
                <c:pt idx="18">
                  <c:v>2.852172079291438E-2</c:v>
                </c:pt>
                <c:pt idx="19">
                  <c:v>0</c:v>
                </c:pt>
                <c:pt idx="20">
                  <c:v>1.7244513699519542E-2</c:v>
                </c:pt>
                <c:pt idx="21">
                  <c:v>1.5655306178996953E-2</c:v>
                </c:pt>
              </c:numCache>
            </c:numRef>
          </c:val>
        </c:ser>
        <c:ser>
          <c:idx val="3"/>
          <c:order val="3"/>
          <c:tx>
            <c:strRef>
              <c:f>'Fig 9 data'!$AW$14</c:f>
              <c:strCache>
                <c:ptCount val="1"/>
                <c:pt idx="0">
                  <c:v>FRA</c:v>
                </c:pt>
              </c:strCache>
            </c:strRef>
          </c:tx>
          <c:spPr>
            <a:pattFill prst="lgConfetti">
              <a:fgClr>
                <a:srgbClr val="3366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strRef>
              <c:f>'Fig 9 data'!$AS$15:$AS$36</c:f>
              <c:strCache>
                <c:ptCount val="22"/>
                <c:pt idx="0">
                  <c:v>B&amp;H</c:v>
                </c:pt>
                <c:pt idx="1">
                  <c:v>BLR</c:v>
                </c:pt>
                <c:pt idx="2">
                  <c:v>ALB</c:v>
                </c:pt>
                <c:pt idx="3">
                  <c:v>HRV</c:v>
                </c:pt>
                <c:pt idx="4">
                  <c:v>SRB</c:v>
                </c:pt>
                <c:pt idx="5">
                  <c:v>SVK</c:v>
                </c:pt>
                <c:pt idx="6">
                  <c:v>MNE</c:v>
                </c:pt>
                <c:pt idx="7">
                  <c:v>ROM</c:v>
                </c:pt>
                <c:pt idx="8">
                  <c:v>MDA</c:v>
                </c:pt>
                <c:pt idx="9">
                  <c:v>CZE</c:v>
                </c:pt>
                <c:pt idx="10">
                  <c:v>UKR</c:v>
                </c:pt>
                <c:pt idx="11">
                  <c:v>HUN</c:v>
                </c:pt>
                <c:pt idx="12">
                  <c:v>MAL</c:v>
                </c:pt>
                <c:pt idx="13">
                  <c:v>BGR</c:v>
                </c:pt>
                <c:pt idx="14">
                  <c:v>RUS</c:v>
                </c:pt>
                <c:pt idx="15">
                  <c:v>CYP</c:v>
                </c:pt>
                <c:pt idx="16">
                  <c:v>MKD</c:v>
                </c:pt>
                <c:pt idx="17">
                  <c:v>POL</c:v>
                </c:pt>
                <c:pt idx="18">
                  <c:v>LTA</c:v>
                </c:pt>
                <c:pt idx="19">
                  <c:v>TUR</c:v>
                </c:pt>
                <c:pt idx="20">
                  <c:v>LTH</c:v>
                </c:pt>
                <c:pt idx="21">
                  <c:v>EST</c:v>
                </c:pt>
              </c:strCache>
            </c:strRef>
          </c:cat>
          <c:val>
            <c:numRef>
              <c:f>'Fig 9 data'!$AW$15:$AW$36</c:f>
              <c:numCache>
                <c:formatCode>0.00</c:formatCode>
                <c:ptCount val="22"/>
                <c:pt idx="0">
                  <c:v>7.2098053352559477E-4</c:v>
                </c:pt>
                <c:pt idx="1">
                  <c:v>3.5525543159130944E-2</c:v>
                </c:pt>
                <c:pt idx="2">
                  <c:v>9.8032002942799332E-2</c:v>
                </c:pt>
                <c:pt idx="3">
                  <c:v>8.2134209431567268E-2</c:v>
                </c:pt>
                <c:pt idx="4">
                  <c:v>5.8213803423482612E-2</c:v>
                </c:pt>
                <c:pt idx="5">
                  <c:v>5.762996157168071E-2</c:v>
                </c:pt>
                <c:pt idx="6">
                  <c:v>1.4938113529662825E-2</c:v>
                </c:pt>
                <c:pt idx="7">
                  <c:v>0.15030800503937983</c:v>
                </c:pt>
                <c:pt idx="8">
                  <c:v>0</c:v>
                </c:pt>
                <c:pt idx="9">
                  <c:v>0.18208964282462903</c:v>
                </c:pt>
                <c:pt idx="10">
                  <c:v>0.2011615277192827</c:v>
                </c:pt>
                <c:pt idx="11">
                  <c:v>7.0016774852308367E-2</c:v>
                </c:pt>
                <c:pt idx="12">
                  <c:v>4.4283919597989947E-2</c:v>
                </c:pt>
                <c:pt idx="13">
                  <c:v>6.787751775526836E-2</c:v>
                </c:pt>
                <c:pt idx="14">
                  <c:v>0.13130664506091702</c:v>
                </c:pt>
                <c:pt idx="15">
                  <c:v>8.1808062190915895E-2</c:v>
                </c:pt>
                <c:pt idx="16">
                  <c:v>1.5527950310559005E-3</c:v>
                </c:pt>
                <c:pt idx="17">
                  <c:v>7.3575886943052088E-2</c:v>
                </c:pt>
                <c:pt idx="18">
                  <c:v>5.878321383382539E-3</c:v>
                </c:pt>
                <c:pt idx="19">
                  <c:v>9.6393233322693908E-2</c:v>
                </c:pt>
                <c:pt idx="20">
                  <c:v>7.8691079080638882E-3</c:v>
                </c:pt>
                <c:pt idx="21">
                  <c:v>3.1587697423108895E-3</c:v>
                </c:pt>
              </c:numCache>
            </c:numRef>
          </c:val>
        </c:ser>
        <c:ser>
          <c:idx val="4"/>
          <c:order val="4"/>
          <c:tx>
            <c:strRef>
              <c:f>'Fig 9 data'!$AX$14</c:f>
              <c:strCache>
                <c:ptCount val="1"/>
                <c:pt idx="0">
                  <c:v>BEL</c:v>
                </c:pt>
              </c:strCache>
            </c:strRef>
          </c:tx>
          <c:spPr>
            <a:pattFill prst="solidDmnd">
              <a:fgClr>
                <a:srgbClr val="FF99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strRef>
              <c:f>'Fig 9 data'!$AS$15:$AS$36</c:f>
              <c:strCache>
                <c:ptCount val="22"/>
                <c:pt idx="0">
                  <c:v>B&amp;H</c:v>
                </c:pt>
                <c:pt idx="1">
                  <c:v>BLR</c:v>
                </c:pt>
                <c:pt idx="2">
                  <c:v>ALB</c:v>
                </c:pt>
                <c:pt idx="3">
                  <c:v>HRV</c:v>
                </c:pt>
                <c:pt idx="4">
                  <c:v>SRB</c:v>
                </c:pt>
                <c:pt idx="5">
                  <c:v>SVK</c:v>
                </c:pt>
                <c:pt idx="6">
                  <c:v>MNE</c:v>
                </c:pt>
                <c:pt idx="7">
                  <c:v>ROM</c:v>
                </c:pt>
                <c:pt idx="8">
                  <c:v>MDA</c:v>
                </c:pt>
                <c:pt idx="9">
                  <c:v>CZE</c:v>
                </c:pt>
                <c:pt idx="10">
                  <c:v>UKR</c:v>
                </c:pt>
                <c:pt idx="11">
                  <c:v>HUN</c:v>
                </c:pt>
                <c:pt idx="12">
                  <c:v>MAL</c:v>
                </c:pt>
                <c:pt idx="13">
                  <c:v>BGR</c:v>
                </c:pt>
                <c:pt idx="14">
                  <c:v>RUS</c:v>
                </c:pt>
                <c:pt idx="15">
                  <c:v>CYP</c:v>
                </c:pt>
                <c:pt idx="16">
                  <c:v>MKD</c:v>
                </c:pt>
                <c:pt idx="17">
                  <c:v>POL</c:v>
                </c:pt>
                <c:pt idx="18">
                  <c:v>LTA</c:v>
                </c:pt>
                <c:pt idx="19">
                  <c:v>TUR</c:v>
                </c:pt>
                <c:pt idx="20">
                  <c:v>LTH</c:v>
                </c:pt>
                <c:pt idx="21">
                  <c:v>EST</c:v>
                </c:pt>
              </c:strCache>
            </c:strRef>
          </c:cat>
          <c:val>
            <c:numRef>
              <c:f>'Fig 9 data'!$AX$15:$AX$36</c:f>
              <c:numCache>
                <c:formatCode>0.00</c:formatCode>
                <c:ptCount val="22"/>
                <c:pt idx="0">
                  <c:v>1.2977649603460708E-3</c:v>
                </c:pt>
                <c:pt idx="1">
                  <c:v>1.3211978860833822E-2</c:v>
                </c:pt>
                <c:pt idx="2">
                  <c:v>3.678499172337686E-4</c:v>
                </c:pt>
                <c:pt idx="3">
                  <c:v>4.1493775933609959E-3</c:v>
                </c:pt>
                <c:pt idx="4">
                  <c:v>1.6788933902697179E-3</c:v>
                </c:pt>
                <c:pt idx="5">
                  <c:v>0.15346292981511847</c:v>
                </c:pt>
                <c:pt idx="6">
                  <c:v>4.6948356807511738E-3</c:v>
                </c:pt>
                <c:pt idx="7">
                  <c:v>6.5310980746786625E-3</c:v>
                </c:pt>
                <c:pt idx="8">
                  <c:v>1.0830324909747292E-2</c:v>
                </c:pt>
                <c:pt idx="9">
                  <c:v>0.24291566776924711</c:v>
                </c:pt>
                <c:pt idx="10">
                  <c:v>1.2590605812071907E-2</c:v>
                </c:pt>
                <c:pt idx="11">
                  <c:v>0.11993290059076654</c:v>
                </c:pt>
                <c:pt idx="12">
                  <c:v>2.1168341708542714E-2</c:v>
                </c:pt>
                <c:pt idx="13">
                  <c:v>5.061706834322971E-2</c:v>
                </c:pt>
                <c:pt idx="14">
                  <c:v>3.655451501269194E-2</c:v>
                </c:pt>
                <c:pt idx="15">
                  <c:v>6.9143597510903487E-2</c:v>
                </c:pt>
                <c:pt idx="16">
                  <c:v>3.105590062111801E-3</c:v>
                </c:pt>
                <c:pt idx="17">
                  <c:v>8.0448839073251968E-2</c:v>
                </c:pt>
                <c:pt idx="18">
                  <c:v>1.5816111345423871E-4</c:v>
                </c:pt>
                <c:pt idx="19">
                  <c:v>8.723150216926151E-2</c:v>
                </c:pt>
                <c:pt idx="20">
                  <c:v>1.7660044150110375E-3</c:v>
                </c:pt>
                <c:pt idx="21">
                  <c:v>3.1864782488223884E-3</c:v>
                </c:pt>
              </c:numCache>
            </c:numRef>
          </c:val>
        </c:ser>
        <c:ser>
          <c:idx val="5"/>
          <c:order val="5"/>
          <c:tx>
            <c:strRef>
              <c:f>'Fig 9 data'!$AY$14</c:f>
              <c:strCache>
                <c:ptCount val="1"/>
                <c:pt idx="0">
                  <c:v>SWE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'Fig 9 data'!$AS$15:$AS$36</c:f>
              <c:strCache>
                <c:ptCount val="22"/>
                <c:pt idx="0">
                  <c:v>B&amp;H</c:v>
                </c:pt>
                <c:pt idx="1">
                  <c:v>BLR</c:v>
                </c:pt>
                <c:pt idx="2">
                  <c:v>ALB</c:v>
                </c:pt>
                <c:pt idx="3">
                  <c:v>HRV</c:v>
                </c:pt>
                <c:pt idx="4">
                  <c:v>SRB</c:v>
                </c:pt>
                <c:pt idx="5">
                  <c:v>SVK</c:v>
                </c:pt>
                <c:pt idx="6">
                  <c:v>MNE</c:v>
                </c:pt>
                <c:pt idx="7">
                  <c:v>ROM</c:v>
                </c:pt>
                <c:pt idx="8">
                  <c:v>MDA</c:v>
                </c:pt>
                <c:pt idx="9">
                  <c:v>CZE</c:v>
                </c:pt>
                <c:pt idx="10">
                  <c:v>UKR</c:v>
                </c:pt>
                <c:pt idx="11">
                  <c:v>HUN</c:v>
                </c:pt>
                <c:pt idx="12">
                  <c:v>MAL</c:v>
                </c:pt>
                <c:pt idx="13">
                  <c:v>BGR</c:v>
                </c:pt>
                <c:pt idx="14">
                  <c:v>RUS</c:v>
                </c:pt>
                <c:pt idx="15">
                  <c:v>CYP</c:v>
                </c:pt>
                <c:pt idx="16">
                  <c:v>MKD</c:v>
                </c:pt>
                <c:pt idx="17">
                  <c:v>POL</c:v>
                </c:pt>
                <c:pt idx="18">
                  <c:v>LTA</c:v>
                </c:pt>
                <c:pt idx="19">
                  <c:v>TUR</c:v>
                </c:pt>
                <c:pt idx="20">
                  <c:v>LTH</c:v>
                </c:pt>
                <c:pt idx="21">
                  <c:v>EST</c:v>
                </c:pt>
              </c:strCache>
            </c:strRef>
          </c:cat>
          <c:val>
            <c:numRef>
              <c:f>'Fig 9 data'!$AY$15:$AY$36</c:f>
              <c:numCache>
                <c:formatCode>0.00</c:formatCode>
                <c:ptCount val="22"/>
                <c:pt idx="0">
                  <c:v>7.2098053352559485E-5</c:v>
                </c:pt>
                <c:pt idx="1">
                  <c:v>8.8079859072225488E-4</c:v>
                </c:pt>
                <c:pt idx="2">
                  <c:v>0</c:v>
                </c:pt>
                <c:pt idx="3">
                  <c:v>7.466746311960661E-5</c:v>
                </c:pt>
                <c:pt idx="4">
                  <c:v>7.2995364794335555E-5</c:v>
                </c:pt>
                <c:pt idx="5">
                  <c:v>1.3143236240283393E-3</c:v>
                </c:pt>
                <c:pt idx="6">
                  <c:v>0</c:v>
                </c:pt>
                <c:pt idx="7">
                  <c:v>7.3426546401712768E-4</c:v>
                </c:pt>
                <c:pt idx="8">
                  <c:v>0</c:v>
                </c:pt>
                <c:pt idx="9">
                  <c:v>9.7714927320729518E-4</c:v>
                </c:pt>
                <c:pt idx="10">
                  <c:v>3.9655974996120849E-2</c:v>
                </c:pt>
                <c:pt idx="11">
                  <c:v>2.2099044562759827E-3</c:v>
                </c:pt>
                <c:pt idx="12">
                  <c:v>1.821608040201005E-3</c:v>
                </c:pt>
                <c:pt idx="13">
                  <c:v>5.2392595179881246E-4</c:v>
                </c:pt>
                <c:pt idx="14">
                  <c:v>2.9434960803664933E-2</c:v>
                </c:pt>
                <c:pt idx="15">
                  <c:v>1.507326776036059E-2</c:v>
                </c:pt>
                <c:pt idx="16">
                  <c:v>0</c:v>
                </c:pt>
                <c:pt idx="17">
                  <c:v>2.5436152143488967E-2</c:v>
                </c:pt>
                <c:pt idx="18">
                  <c:v>0.58590784479122737</c:v>
                </c:pt>
                <c:pt idx="19">
                  <c:v>1.7495951105909611E-3</c:v>
                </c:pt>
                <c:pt idx="20">
                  <c:v>0.64376055057784698</c:v>
                </c:pt>
                <c:pt idx="21">
                  <c:v>0.786838459407038</c:v>
                </c:pt>
              </c:numCache>
            </c:numRef>
          </c:val>
        </c:ser>
        <c:ser>
          <c:idx val="6"/>
          <c:order val="6"/>
          <c:tx>
            <c:strRef>
              <c:f>'Fig 9 data'!$AZ$14</c:f>
              <c:strCache>
                <c:ptCount val="1"/>
                <c:pt idx="0">
                  <c:v>NETH</c:v>
                </c:pt>
              </c:strCache>
            </c:strRef>
          </c:tx>
          <c:spPr>
            <a:pattFill prst="wdDnDiag">
              <a:fgClr>
                <a:srgbClr val="00CC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strRef>
              <c:f>'Fig 9 data'!$AS$15:$AS$36</c:f>
              <c:strCache>
                <c:ptCount val="22"/>
                <c:pt idx="0">
                  <c:v>B&amp;H</c:v>
                </c:pt>
                <c:pt idx="1">
                  <c:v>BLR</c:v>
                </c:pt>
                <c:pt idx="2">
                  <c:v>ALB</c:v>
                </c:pt>
                <c:pt idx="3">
                  <c:v>HRV</c:v>
                </c:pt>
                <c:pt idx="4">
                  <c:v>SRB</c:v>
                </c:pt>
                <c:pt idx="5">
                  <c:v>SVK</c:v>
                </c:pt>
                <c:pt idx="6">
                  <c:v>MNE</c:v>
                </c:pt>
                <c:pt idx="7">
                  <c:v>ROM</c:v>
                </c:pt>
                <c:pt idx="8">
                  <c:v>MDA</c:v>
                </c:pt>
                <c:pt idx="9">
                  <c:v>CZE</c:v>
                </c:pt>
                <c:pt idx="10">
                  <c:v>UKR</c:v>
                </c:pt>
                <c:pt idx="11">
                  <c:v>HUN</c:v>
                </c:pt>
                <c:pt idx="12">
                  <c:v>MAL</c:v>
                </c:pt>
                <c:pt idx="13">
                  <c:v>BGR</c:v>
                </c:pt>
                <c:pt idx="14">
                  <c:v>RUS</c:v>
                </c:pt>
                <c:pt idx="15">
                  <c:v>CYP</c:v>
                </c:pt>
                <c:pt idx="16">
                  <c:v>MKD</c:v>
                </c:pt>
                <c:pt idx="17">
                  <c:v>POL</c:v>
                </c:pt>
                <c:pt idx="18">
                  <c:v>LTA</c:v>
                </c:pt>
                <c:pt idx="19">
                  <c:v>TUR</c:v>
                </c:pt>
                <c:pt idx="20">
                  <c:v>LTH</c:v>
                </c:pt>
                <c:pt idx="21">
                  <c:v>EST</c:v>
                </c:pt>
              </c:strCache>
            </c:strRef>
          </c:cat>
          <c:val>
            <c:numRef>
              <c:f>'Fig 9 data'!$AZ$15:$AZ$36</c:f>
              <c:numCache>
                <c:formatCode>0.00</c:formatCode>
                <c:ptCount val="22"/>
                <c:pt idx="0">
                  <c:v>6.7772170151405913E-3</c:v>
                </c:pt>
                <c:pt idx="1">
                  <c:v>4.2278332354668234E-2</c:v>
                </c:pt>
                <c:pt idx="2">
                  <c:v>7.356998344675372E-4</c:v>
                </c:pt>
                <c:pt idx="3">
                  <c:v>1.7706855539792424E-3</c:v>
                </c:pt>
                <c:pt idx="4">
                  <c:v>3.2847914157450999E-4</c:v>
                </c:pt>
                <c:pt idx="5">
                  <c:v>5.7755135250159594E-2</c:v>
                </c:pt>
                <c:pt idx="6">
                  <c:v>2.134016218523261E-3</c:v>
                </c:pt>
                <c:pt idx="7">
                  <c:v>5.758187059923791E-2</c:v>
                </c:pt>
                <c:pt idx="8">
                  <c:v>4.6931407942238268E-2</c:v>
                </c:pt>
                <c:pt idx="9">
                  <c:v>3.5960307104057294E-2</c:v>
                </c:pt>
                <c:pt idx="10">
                  <c:v>6.3706692084321587E-2</c:v>
                </c:pt>
                <c:pt idx="11">
                  <c:v>4.2812340456567718E-2</c:v>
                </c:pt>
                <c:pt idx="12">
                  <c:v>2.4623115577889446E-2</c:v>
                </c:pt>
                <c:pt idx="13">
                  <c:v>1.7726161369193152E-2</c:v>
                </c:pt>
                <c:pt idx="14">
                  <c:v>8.9584850691915519E-2</c:v>
                </c:pt>
                <c:pt idx="15">
                  <c:v>2.0292341101114983E-2</c:v>
                </c:pt>
                <c:pt idx="16">
                  <c:v>2.070393374741201E-3</c:v>
                </c:pt>
                <c:pt idx="17">
                  <c:v>9.9427323203169451E-2</c:v>
                </c:pt>
                <c:pt idx="18">
                  <c:v>7.9080556727119356E-5</c:v>
                </c:pt>
                <c:pt idx="19">
                  <c:v>0.11075055265926635</c:v>
                </c:pt>
                <c:pt idx="20">
                  <c:v>2.1555642124399428E-3</c:v>
                </c:pt>
                <c:pt idx="21">
                  <c:v>7.2042116929897475E-4</c:v>
                </c:pt>
              </c:numCache>
            </c:numRef>
          </c:val>
        </c:ser>
        <c:ser>
          <c:idx val="7"/>
          <c:order val="7"/>
          <c:tx>
            <c:strRef>
              <c:f>'Fig 9 data'!$BA$14</c:f>
              <c:strCache>
                <c:ptCount val="1"/>
                <c:pt idx="0">
                  <c:v>SWI</c:v>
                </c:pt>
              </c:strCache>
            </c:strRef>
          </c:tx>
          <c:spPr>
            <a:pattFill prst="lgGrid">
              <a:fgClr>
                <a:srgbClr val="FF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strRef>
              <c:f>'Fig 9 data'!$AS$15:$AS$36</c:f>
              <c:strCache>
                <c:ptCount val="22"/>
                <c:pt idx="0">
                  <c:v>B&amp;H</c:v>
                </c:pt>
                <c:pt idx="1">
                  <c:v>BLR</c:v>
                </c:pt>
                <c:pt idx="2">
                  <c:v>ALB</c:v>
                </c:pt>
                <c:pt idx="3">
                  <c:v>HRV</c:v>
                </c:pt>
                <c:pt idx="4">
                  <c:v>SRB</c:v>
                </c:pt>
                <c:pt idx="5">
                  <c:v>SVK</c:v>
                </c:pt>
                <c:pt idx="6">
                  <c:v>MNE</c:v>
                </c:pt>
                <c:pt idx="7">
                  <c:v>ROM</c:v>
                </c:pt>
                <c:pt idx="8">
                  <c:v>MDA</c:v>
                </c:pt>
                <c:pt idx="9">
                  <c:v>CZE</c:v>
                </c:pt>
                <c:pt idx="10">
                  <c:v>UKR</c:v>
                </c:pt>
                <c:pt idx="11">
                  <c:v>HUN</c:v>
                </c:pt>
                <c:pt idx="12">
                  <c:v>MAL</c:v>
                </c:pt>
                <c:pt idx="13">
                  <c:v>BGR</c:v>
                </c:pt>
                <c:pt idx="14">
                  <c:v>RUS</c:v>
                </c:pt>
                <c:pt idx="15">
                  <c:v>CYP</c:v>
                </c:pt>
                <c:pt idx="16">
                  <c:v>MKD</c:v>
                </c:pt>
                <c:pt idx="17">
                  <c:v>POL</c:v>
                </c:pt>
                <c:pt idx="18">
                  <c:v>LTA</c:v>
                </c:pt>
                <c:pt idx="19">
                  <c:v>TUR</c:v>
                </c:pt>
                <c:pt idx="20">
                  <c:v>LTH</c:v>
                </c:pt>
                <c:pt idx="21">
                  <c:v>EST</c:v>
                </c:pt>
              </c:strCache>
            </c:strRef>
          </c:cat>
          <c:val>
            <c:numRef>
              <c:f>'Fig 9 data'!$BA$15:$BA$36</c:f>
              <c:numCache>
                <c:formatCode>0.00</c:formatCode>
                <c:ptCount val="22"/>
                <c:pt idx="0">
                  <c:v>3.3165104542177363E-3</c:v>
                </c:pt>
                <c:pt idx="1">
                  <c:v>2.4368761009982386E-2</c:v>
                </c:pt>
                <c:pt idx="2">
                  <c:v>7.356998344675372E-4</c:v>
                </c:pt>
                <c:pt idx="3">
                  <c:v>1.706684871305294E-3</c:v>
                </c:pt>
                <c:pt idx="4">
                  <c:v>5.6644403080404394E-2</c:v>
                </c:pt>
                <c:pt idx="5">
                  <c:v>8.3866364580855942E-4</c:v>
                </c:pt>
                <c:pt idx="6">
                  <c:v>2.5608194622279128E-3</c:v>
                </c:pt>
                <c:pt idx="7">
                  <c:v>5.5997403018990421E-2</c:v>
                </c:pt>
                <c:pt idx="8">
                  <c:v>0</c:v>
                </c:pt>
                <c:pt idx="9">
                  <c:v>4.9707158680545021E-3</c:v>
                </c:pt>
                <c:pt idx="10">
                  <c:v>0.16205971671136923</c:v>
                </c:pt>
                <c:pt idx="11">
                  <c:v>6.2869229086135216E-3</c:v>
                </c:pt>
                <c:pt idx="12">
                  <c:v>3.8316582914572864E-2</c:v>
                </c:pt>
                <c:pt idx="13">
                  <c:v>0.11252765164745605</c:v>
                </c:pt>
                <c:pt idx="14">
                  <c:v>8.810663816546499E-2</c:v>
                </c:pt>
                <c:pt idx="15">
                  <c:v>0.11325024179273345</c:v>
                </c:pt>
                <c:pt idx="16">
                  <c:v>6.2111801242236021E-3</c:v>
                </c:pt>
                <c:pt idx="17">
                  <c:v>2.2242617286616639E-2</c:v>
                </c:pt>
                <c:pt idx="18">
                  <c:v>1.2652889076339097E-3</c:v>
                </c:pt>
                <c:pt idx="19">
                  <c:v>5.0448629286803562E-2</c:v>
                </c:pt>
                <c:pt idx="20">
                  <c:v>4.4929229970133745E-3</c:v>
                </c:pt>
                <c:pt idx="21">
                  <c:v>1.1360487669714603E-3</c:v>
                </c:pt>
              </c:numCache>
            </c:numRef>
          </c:val>
        </c:ser>
        <c:ser>
          <c:idx val="8"/>
          <c:order val="8"/>
          <c:tx>
            <c:strRef>
              <c:f>'[4]concen of dep staggered charts'!$BB$14</c:f>
              <c:strCache>
                <c:ptCount val="1"/>
                <c:pt idx="0">
                  <c:v>UK</c:v>
                </c:pt>
              </c:strCache>
            </c:strRef>
          </c:tx>
          <c:spPr>
            <a:pattFill prst="dashVert">
              <a:fgClr>
                <a:srgbClr val="FF66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strRef>
              <c:f>'[4]concen of dep staggered charts'!$AS$15:$AS$36</c:f>
              <c:strCache>
                <c:ptCount val="22"/>
                <c:pt idx="0">
                  <c:v>B&amp;H</c:v>
                </c:pt>
                <c:pt idx="1">
                  <c:v>BLR</c:v>
                </c:pt>
                <c:pt idx="2">
                  <c:v>ALB</c:v>
                </c:pt>
                <c:pt idx="3">
                  <c:v>HRV</c:v>
                </c:pt>
                <c:pt idx="4">
                  <c:v>SRB</c:v>
                </c:pt>
                <c:pt idx="5">
                  <c:v>SVK</c:v>
                </c:pt>
                <c:pt idx="6">
                  <c:v>MNE</c:v>
                </c:pt>
                <c:pt idx="7">
                  <c:v>ROM</c:v>
                </c:pt>
                <c:pt idx="8">
                  <c:v>MDA</c:v>
                </c:pt>
                <c:pt idx="9">
                  <c:v>CZE</c:v>
                </c:pt>
                <c:pt idx="10">
                  <c:v>UKR</c:v>
                </c:pt>
                <c:pt idx="11">
                  <c:v>HUN</c:v>
                </c:pt>
                <c:pt idx="12">
                  <c:v>MAL</c:v>
                </c:pt>
                <c:pt idx="13">
                  <c:v>BGR</c:v>
                </c:pt>
                <c:pt idx="14">
                  <c:v>RUS</c:v>
                </c:pt>
                <c:pt idx="15">
                  <c:v>CYP</c:v>
                </c:pt>
                <c:pt idx="16">
                  <c:v>MKD</c:v>
                </c:pt>
                <c:pt idx="17">
                  <c:v>POL</c:v>
                </c:pt>
                <c:pt idx="18">
                  <c:v>LTA</c:v>
                </c:pt>
                <c:pt idx="19">
                  <c:v>TUR</c:v>
                </c:pt>
                <c:pt idx="20">
                  <c:v>LTH</c:v>
                </c:pt>
                <c:pt idx="21">
                  <c:v>EST</c:v>
                </c:pt>
              </c:strCache>
            </c:strRef>
          </c:cat>
          <c:val>
            <c:numRef>
              <c:f>'[4]concen of dep staggered charts'!$BB$15:$BB$36</c:f>
              <c:numCache>
                <c:formatCode>General</c:formatCode>
                <c:ptCount val="22"/>
                <c:pt idx="0">
                  <c:v>4.3258832011535688E-4</c:v>
                </c:pt>
                <c:pt idx="1">
                  <c:v>2.935995302407516E-3</c:v>
                </c:pt>
                <c:pt idx="2">
                  <c:v>7.356998344675372E-4</c:v>
                </c:pt>
                <c:pt idx="3">
                  <c:v>5.6960607579814183E-3</c:v>
                </c:pt>
                <c:pt idx="4">
                  <c:v>5.109675535603489E-4</c:v>
                </c:pt>
                <c:pt idx="5">
                  <c:v>0</c:v>
                </c:pt>
                <c:pt idx="6">
                  <c:v>0</c:v>
                </c:pt>
                <c:pt idx="7">
                  <c:v>1.8781737658543371E-3</c:v>
                </c:pt>
                <c:pt idx="8">
                  <c:v>7.2202166064981952E-3</c:v>
                </c:pt>
                <c:pt idx="9">
                  <c:v>0</c:v>
                </c:pt>
                <c:pt idx="10">
                  <c:v>1.3011770443109525E-2</c:v>
                </c:pt>
                <c:pt idx="11">
                  <c:v>0</c:v>
                </c:pt>
                <c:pt idx="12">
                  <c:v>0</c:v>
                </c:pt>
                <c:pt idx="13">
                  <c:v>2.3285597857724996E-3</c:v>
                </c:pt>
                <c:pt idx="14">
                  <c:v>0</c:v>
                </c:pt>
                <c:pt idx="15">
                  <c:v>5.8595959780287962E-2</c:v>
                </c:pt>
                <c:pt idx="16">
                  <c:v>0</c:v>
                </c:pt>
                <c:pt idx="17">
                  <c:v>1.1345562066287651E-2</c:v>
                </c:pt>
                <c:pt idx="18">
                  <c:v>5.1402361872627585E-3</c:v>
                </c:pt>
                <c:pt idx="19">
                  <c:v>0</c:v>
                </c:pt>
                <c:pt idx="20">
                  <c:v>1.0907674328009349E-3</c:v>
                </c:pt>
                <c:pt idx="21">
                  <c:v>1.1083402604599612E-4</c:v>
                </c:pt>
              </c:numCache>
            </c:numRef>
          </c:val>
        </c:ser>
        <c:ser>
          <c:idx val="9"/>
          <c:order val="9"/>
          <c:tx>
            <c:strRef>
              <c:f>'Fig 9 data'!$BC$14</c:f>
              <c:strCache>
                <c:ptCount val="1"/>
                <c:pt idx="0">
                  <c:v>PGL</c:v>
                </c:pt>
              </c:strCache>
            </c:strRef>
          </c:tx>
          <c:spPr>
            <a:pattFill prst="pct60">
              <a:fgClr>
                <a:srgbClr val="CCCC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strRef>
              <c:f>'Fig 9 data'!$AS$15:$AS$36</c:f>
              <c:strCache>
                <c:ptCount val="22"/>
                <c:pt idx="0">
                  <c:v>B&amp;H</c:v>
                </c:pt>
                <c:pt idx="1">
                  <c:v>BLR</c:v>
                </c:pt>
                <c:pt idx="2">
                  <c:v>ALB</c:v>
                </c:pt>
                <c:pt idx="3">
                  <c:v>HRV</c:v>
                </c:pt>
                <c:pt idx="4">
                  <c:v>SRB</c:v>
                </c:pt>
                <c:pt idx="5">
                  <c:v>SVK</c:v>
                </c:pt>
                <c:pt idx="6">
                  <c:v>MNE</c:v>
                </c:pt>
                <c:pt idx="7">
                  <c:v>ROM</c:v>
                </c:pt>
                <c:pt idx="8">
                  <c:v>MDA</c:v>
                </c:pt>
                <c:pt idx="9">
                  <c:v>CZE</c:v>
                </c:pt>
                <c:pt idx="10">
                  <c:v>UKR</c:v>
                </c:pt>
                <c:pt idx="11">
                  <c:v>HUN</c:v>
                </c:pt>
                <c:pt idx="12">
                  <c:v>MAL</c:v>
                </c:pt>
                <c:pt idx="13">
                  <c:v>BGR</c:v>
                </c:pt>
                <c:pt idx="14">
                  <c:v>RUS</c:v>
                </c:pt>
                <c:pt idx="15">
                  <c:v>CYP</c:v>
                </c:pt>
                <c:pt idx="16">
                  <c:v>MKD</c:v>
                </c:pt>
                <c:pt idx="17">
                  <c:v>POL</c:v>
                </c:pt>
                <c:pt idx="18">
                  <c:v>LTA</c:v>
                </c:pt>
                <c:pt idx="19">
                  <c:v>TUR</c:v>
                </c:pt>
                <c:pt idx="20">
                  <c:v>LTH</c:v>
                </c:pt>
                <c:pt idx="21">
                  <c:v>EST</c:v>
                </c:pt>
              </c:strCache>
            </c:strRef>
          </c:cat>
          <c:val>
            <c:numRef>
              <c:f>'Fig 9 data'!$BC$15:$BC$36</c:f>
              <c:numCache>
                <c:formatCode>0.00</c:formatCode>
                <c:ptCount val="22"/>
                <c:pt idx="0">
                  <c:v>0</c:v>
                </c:pt>
                <c:pt idx="1">
                  <c:v>7.046388725778039E-3</c:v>
                </c:pt>
                <c:pt idx="2">
                  <c:v>0</c:v>
                </c:pt>
                <c:pt idx="3">
                  <c:v>1.2800136534789705E-4</c:v>
                </c:pt>
                <c:pt idx="4">
                  <c:v>0</c:v>
                </c:pt>
                <c:pt idx="5">
                  <c:v>2.5034735695777892E-4</c:v>
                </c:pt>
                <c:pt idx="6">
                  <c:v>0</c:v>
                </c:pt>
                <c:pt idx="7">
                  <c:v>6.260579219514457E-4</c:v>
                </c:pt>
                <c:pt idx="8">
                  <c:v>3.2490974729241874E-2</c:v>
                </c:pt>
                <c:pt idx="9">
                  <c:v>5.0374776196400938E-4</c:v>
                </c:pt>
                <c:pt idx="10">
                  <c:v>1.9063241194334228E-3</c:v>
                </c:pt>
                <c:pt idx="11">
                  <c:v>2.9684195171759899E-3</c:v>
                </c:pt>
                <c:pt idx="12">
                  <c:v>1.5012562814070351E-2</c:v>
                </c:pt>
                <c:pt idx="13">
                  <c:v>0</c:v>
                </c:pt>
                <c:pt idx="14">
                  <c:v>1.2282523907825044E-3</c:v>
                </c:pt>
                <c:pt idx="15">
                  <c:v>4.4526359970072449E-3</c:v>
                </c:pt>
                <c:pt idx="16">
                  <c:v>0</c:v>
                </c:pt>
                <c:pt idx="17">
                  <c:v>4.683158983218369E-2</c:v>
                </c:pt>
                <c:pt idx="18">
                  <c:v>3.4268241248418388E-4</c:v>
                </c:pt>
                <c:pt idx="19">
                  <c:v>7.4535116028891964E-3</c:v>
                </c:pt>
                <c:pt idx="20">
                  <c:v>1.3764446175821322E-3</c:v>
                </c:pt>
                <c:pt idx="2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'Fig 9 data'!$BD$14</c:f>
              <c:strCache>
                <c:ptCount val="1"/>
                <c:pt idx="0">
                  <c:v>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9 data'!$AS$15:$AS$36</c:f>
              <c:strCache>
                <c:ptCount val="22"/>
                <c:pt idx="0">
                  <c:v>B&amp;H</c:v>
                </c:pt>
                <c:pt idx="1">
                  <c:v>BLR</c:v>
                </c:pt>
                <c:pt idx="2">
                  <c:v>ALB</c:v>
                </c:pt>
                <c:pt idx="3">
                  <c:v>HRV</c:v>
                </c:pt>
                <c:pt idx="4">
                  <c:v>SRB</c:v>
                </c:pt>
                <c:pt idx="5">
                  <c:v>SVK</c:v>
                </c:pt>
                <c:pt idx="6">
                  <c:v>MNE</c:v>
                </c:pt>
                <c:pt idx="7">
                  <c:v>ROM</c:v>
                </c:pt>
                <c:pt idx="8">
                  <c:v>MDA</c:v>
                </c:pt>
                <c:pt idx="9">
                  <c:v>CZE</c:v>
                </c:pt>
                <c:pt idx="10">
                  <c:v>UKR</c:v>
                </c:pt>
                <c:pt idx="11">
                  <c:v>HUN</c:v>
                </c:pt>
                <c:pt idx="12">
                  <c:v>MAL</c:v>
                </c:pt>
                <c:pt idx="13">
                  <c:v>BGR</c:v>
                </c:pt>
                <c:pt idx="14">
                  <c:v>RUS</c:v>
                </c:pt>
                <c:pt idx="15">
                  <c:v>CYP</c:v>
                </c:pt>
                <c:pt idx="16">
                  <c:v>MKD</c:v>
                </c:pt>
                <c:pt idx="17">
                  <c:v>POL</c:v>
                </c:pt>
                <c:pt idx="18">
                  <c:v>LTA</c:v>
                </c:pt>
                <c:pt idx="19">
                  <c:v>TUR</c:v>
                </c:pt>
                <c:pt idx="20">
                  <c:v>LTH</c:v>
                </c:pt>
                <c:pt idx="21">
                  <c:v>EST</c:v>
                </c:pt>
              </c:strCache>
            </c:strRef>
          </c:cat>
          <c:val>
            <c:numRef>
              <c:f>'Fig 9 data'!$BD$15:$BD$36</c:f>
              <c:numCache>
                <c:formatCode>0.00</c:formatCode>
                <c:ptCount val="22"/>
                <c:pt idx="0">
                  <c:v>7.2098053352559485E-5</c:v>
                </c:pt>
                <c:pt idx="1">
                  <c:v>6.7527891955372872E-3</c:v>
                </c:pt>
                <c:pt idx="2">
                  <c:v>0</c:v>
                </c:pt>
                <c:pt idx="3">
                  <c:v>3.2000341336974262E-5</c:v>
                </c:pt>
                <c:pt idx="4">
                  <c:v>3.6497682397167782E-4</c:v>
                </c:pt>
                <c:pt idx="5">
                  <c:v>7.5104207087333676E-4</c:v>
                </c:pt>
                <c:pt idx="6">
                  <c:v>0</c:v>
                </c:pt>
                <c:pt idx="7">
                  <c:v>1.1748247424274044E-3</c:v>
                </c:pt>
                <c:pt idx="8">
                  <c:v>7.2202166064981952E-3</c:v>
                </c:pt>
                <c:pt idx="9">
                  <c:v>3.6051345856219462E-3</c:v>
                </c:pt>
                <c:pt idx="10">
                  <c:v>1.26349389311285E-3</c:v>
                </c:pt>
                <c:pt idx="11">
                  <c:v>7.7601925461308436E-3</c:v>
                </c:pt>
                <c:pt idx="12">
                  <c:v>1.8844221105527637E-3</c:v>
                </c:pt>
                <c:pt idx="13">
                  <c:v>1.6882058446850623E-3</c:v>
                </c:pt>
                <c:pt idx="14">
                  <c:v>8.3693548873671007E-3</c:v>
                </c:pt>
                <c:pt idx="15">
                  <c:v>1.0036679501450757E-3</c:v>
                </c:pt>
                <c:pt idx="16">
                  <c:v>2.070393374741201E-3</c:v>
                </c:pt>
                <c:pt idx="17">
                  <c:v>1.6196080548507262E-2</c:v>
                </c:pt>
                <c:pt idx="18">
                  <c:v>7.9080556727119356E-4</c:v>
                </c:pt>
                <c:pt idx="19">
                  <c:v>2.5830171058386824E-3</c:v>
                </c:pt>
                <c:pt idx="20">
                  <c:v>1.8179457213348915E-4</c:v>
                </c:pt>
                <c:pt idx="21">
                  <c:v>6.3729564976447764E-4</c:v>
                </c:pt>
              </c:numCache>
            </c:numRef>
          </c:val>
        </c:ser>
        <c:ser>
          <c:idx val="11"/>
          <c:order val="11"/>
          <c:tx>
            <c:strRef>
              <c:f>'Fig 9 data'!$BE$14</c:f>
              <c:strCache>
                <c:ptCount val="1"/>
                <c:pt idx="0">
                  <c:v>Other</c:v>
                </c:pt>
              </c:strCache>
            </c:strRef>
          </c:tx>
          <c:spPr>
            <a:pattFill prst="dkHorz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'Fig 9 data'!$AS$15:$AS$36</c:f>
              <c:strCache>
                <c:ptCount val="22"/>
                <c:pt idx="0">
                  <c:v>B&amp;H</c:v>
                </c:pt>
                <c:pt idx="1">
                  <c:v>BLR</c:v>
                </c:pt>
                <c:pt idx="2">
                  <c:v>ALB</c:v>
                </c:pt>
                <c:pt idx="3">
                  <c:v>HRV</c:v>
                </c:pt>
                <c:pt idx="4">
                  <c:v>SRB</c:v>
                </c:pt>
                <c:pt idx="5">
                  <c:v>SVK</c:v>
                </c:pt>
                <c:pt idx="6">
                  <c:v>MNE</c:v>
                </c:pt>
                <c:pt idx="7">
                  <c:v>ROM</c:v>
                </c:pt>
                <c:pt idx="8">
                  <c:v>MDA</c:v>
                </c:pt>
                <c:pt idx="9">
                  <c:v>CZE</c:v>
                </c:pt>
                <c:pt idx="10">
                  <c:v>UKR</c:v>
                </c:pt>
                <c:pt idx="11">
                  <c:v>HUN</c:v>
                </c:pt>
                <c:pt idx="12">
                  <c:v>MAL</c:v>
                </c:pt>
                <c:pt idx="13">
                  <c:v>BGR</c:v>
                </c:pt>
                <c:pt idx="14">
                  <c:v>RUS</c:v>
                </c:pt>
                <c:pt idx="15">
                  <c:v>CYP</c:v>
                </c:pt>
                <c:pt idx="16">
                  <c:v>MKD</c:v>
                </c:pt>
                <c:pt idx="17">
                  <c:v>POL</c:v>
                </c:pt>
                <c:pt idx="18">
                  <c:v>LTA</c:v>
                </c:pt>
                <c:pt idx="19">
                  <c:v>TUR</c:v>
                </c:pt>
                <c:pt idx="20">
                  <c:v>LTH</c:v>
                </c:pt>
                <c:pt idx="21">
                  <c:v>EST</c:v>
                </c:pt>
              </c:strCache>
            </c:strRef>
          </c:cat>
          <c:val>
            <c:numRef>
              <c:f>'Fig 9 data'!$BE$15:$BE$36</c:f>
              <c:numCache>
                <c:formatCode>0.00</c:formatCode>
                <c:ptCount val="22"/>
                <c:pt idx="0">
                  <c:v>5.479452054794498E-3</c:v>
                </c:pt>
                <c:pt idx="1">
                  <c:v>2.6423957721667723E-2</c:v>
                </c:pt>
                <c:pt idx="2">
                  <c:v>0.22751517380908581</c:v>
                </c:pt>
                <c:pt idx="3">
                  <c:v>2.1002890697500942E-2</c:v>
                </c:pt>
                <c:pt idx="4">
                  <c:v>0.19537209387203913</c:v>
                </c:pt>
                <c:pt idx="5">
                  <c:v>8.412922930566169E-2</c:v>
                </c:pt>
                <c:pt idx="6">
                  <c:v>1.4084507042253613E-2</c:v>
                </c:pt>
                <c:pt idx="7">
                  <c:v>0.15370108439415375</c:v>
                </c:pt>
                <c:pt idx="8">
                  <c:v>4.3321299638989008E-2</c:v>
                </c:pt>
                <c:pt idx="9">
                  <c:v>7.4069128759141845E-2</c:v>
                </c:pt>
                <c:pt idx="10">
                  <c:v>9.888502205572669E-2</c:v>
                </c:pt>
                <c:pt idx="11">
                  <c:v>8.4683830501057544E-2</c:v>
                </c:pt>
                <c:pt idx="12">
                  <c:v>0.48316582914572881</c:v>
                </c:pt>
                <c:pt idx="13">
                  <c:v>0.3323728024217022</c:v>
                </c:pt>
                <c:pt idx="14">
                  <c:v>0.24205191413438376</c:v>
                </c:pt>
                <c:pt idx="15">
                  <c:v>0.31808974616325103</c:v>
                </c:pt>
                <c:pt idx="16">
                  <c:v>0.84730848861283636</c:v>
                </c:pt>
                <c:pt idx="17">
                  <c:v>0.1765331251375627</c:v>
                </c:pt>
                <c:pt idx="18">
                  <c:v>0.24926191480388027</c:v>
                </c:pt>
                <c:pt idx="19">
                  <c:v>0.51965930181697817</c:v>
                </c:pt>
                <c:pt idx="20">
                  <c:v>0.22443838462537335</c:v>
                </c:pt>
                <c:pt idx="21">
                  <c:v>0.14868384594070383</c:v>
                </c:pt>
              </c:numCache>
            </c:numRef>
          </c:val>
        </c:ser>
        <c:gapWidth val="20"/>
        <c:overlap val="100"/>
        <c:axId val="100610816"/>
        <c:axId val="100612352"/>
      </c:barChart>
      <c:catAx>
        <c:axId val="100610816"/>
        <c:scaling>
          <c:orientation val="minMax"/>
        </c:scaling>
        <c:axPos val="b"/>
        <c:numFmt formatCode="0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0612352"/>
        <c:crosses val="autoZero"/>
        <c:lblAlgn val="ctr"/>
        <c:lblOffset val="100"/>
        <c:tickLblSkip val="1"/>
        <c:tickMarkSkip val="1"/>
      </c:catAx>
      <c:valAx>
        <c:axId val="100612352"/>
        <c:scaling>
          <c:orientation val="minMax"/>
          <c:max val="1"/>
        </c:scaling>
        <c:axPos val="l"/>
        <c:numFmt formatCode="General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061081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8845726970033294E-2"/>
          <c:y val="0.90538336052202217"/>
          <c:w val="0.95560488346281969"/>
          <c:h val="4.73083197389885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Index 1</a:t>
            </a:r>
          </a:p>
        </c:rich>
      </c:tx>
      <c:layout>
        <c:manualLayout>
          <c:xMode val="edge"/>
          <c:yMode val="edge"/>
          <c:x val="0.17625899280575541"/>
          <c:y val="9.54776212056896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70503597122312"/>
          <c:y val="7.5377069372912844E-2"/>
          <c:w val="0.86690647482014394"/>
          <c:h val="0.76382096964551704"/>
        </c:manualLayout>
      </c:layout>
      <c:barChart>
        <c:barDir val="col"/>
        <c:grouping val="clustered"/>
        <c:ser>
          <c:idx val="0"/>
          <c:order val="0"/>
          <c:tx>
            <c:strRef>
              <c:f>'Fig 11 data'!$C$118</c:f>
              <c:strCache>
                <c:ptCount val="1"/>
                <c:pt idx="0">
                  <c:v>CZE problems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'Fig 11 data'!$B$119:$B$137</c:f>
              <c:strCache>
                <c:ptCount val="19"/>
                <c:pt idx="0">
                  <c:v>HRV</c:v>
                </c:pt>
                <c:pt idx="1">
                  <c:v>B&amp;H</c:v>
                </c:pt>
                <c:pt idx="2">
                  <c:v>SVK</c:v>
                </c:pt>
                <c:pt idx="3">
                  <c:v>CZE</c:v>
                </c:pt>
                <c:pt idx="4">
                  <c:v>MNE</c:v>
                </c:pt>
                <c:pt idx="5">
                  <c:v>ROM</c:v>
                </c:pt>
                <c:pt idx="6">
                  <c:v>HUN</c:v>
                </c:pt>
                <c:pt idx="7">
                  <c:v>SRB</c:v>
                </c:pt>
                <c:pt idx="8">
                  <c:v>ALB</c:v>
                </c:pt>
                <c:pt idx="9">
                  <c:v>BGR</c:v>
                </c:pt>
                <c:pt idx="10">
                  <c:v>UKR</c:v>
                </c:pt>
                <c:pt idx="11">
                  <c:v>BLR</c:v>
                </c:pt>
                <c:pt idx="12">
                  <c:v>POL</c:v>
                </c:pt>
                <c:pt idx="13">
                  <c:v>LTA</c:v>
                </c:pt>
                <c:pt idx="14">
                  <c:v>MDA</c:v>
                </c:pt>
                <c:pt idx="15">
                  <c:v>MKD</c:v>
                </c:pt>
                <c:pt idx="16">
                  <c:v>RUS</c:v>
                </c:pt>
                <c:pt idx="17">
                  <c:v>EST</c:v>
                </c:pt>
                <c:pt idx="18">
                  <c:v>LTH</c:v>
                </c:pt>
              </c:strCache>
            </c:strRef>
          </c:cat>
          <c:val>
            <c:numRef>
              <c:f>'Fig 11 data'!$C$119:$C$137</c:f>
              <c:numCache>
                <c:formatCode>0.00</c:formatCode>
                <c:ptCount val="19"/>
                <c:pt idx="0">
                  <c:v>318.83912118556367</c:v>
                </c:pt>
                <c:pt idx="1">
                  <c:v>226.49769384020595</c:v>
                </c:pt>
                <c:pt idx="2">
                  <c:v>184.24093271301521</c:v>
                </c:pt>
                <c:pt idx="3">
                  <c:v>134.21561345047803</c:v>
                </c:pt>
                <c:pt idx="4">
                  <c:v>126.85798633257168</c:v>
                </c:pt>
                <c:pt idx="5">
                  <c:v>123.77776492201384</c:v>
                </c:pt>
                <c:pt idx="6">
                  <c:v>116.68032800767774</c:v>
                </c:pt>
                <c:pt idx="7">
                  <c:v>114.56870366316717</c:v>
                </c:pt>
                <c:pt idx="8">
                  <c:v>113.29699247763297</c:v>
                </c:pt>
                <c:pt idx="9">
                  <c:v>62.460771402557128</c:v>
                </c:pt>
                <c:pt idx="10">
                  <c:v>39.237341359219613</c:v>
                </c:pt>
                <c:pt idx="11">
                  <c:v>17.810787899622724</c:v>
                </c:pt>
                <c:pt idx="12">
                  <c:v>17.012001010669376</c:v>
                </c:pt>
                <c:pt idx="13">
                  <c:v>12.741646036151767</c:v>
                </c:pt>
                <c:pt idx="14">
                  <c:v>9.8300554181317157</c:v>
                </c:pt>
                <c:pt idx="15">
                  <c:v>8.566856889289129</c:v>
                </c:pt>
                <c:pt idx="16">
                  <c:v>7.4674980031886644</c:v>
                </c:pt>
                <c:pt idx="17">
                  <c:v>6.4472798305809391</c:v>
                </c:pt>
                <c:pt idx="18">
                  <c:v>4.5534496785105247</c:v>
                </c:pt>
              </c:numCache>
            </c:numRef>
          </c:val>
        </c:ser>
        <c:gapWidth val="20"/>
        <c:axId val="100628736"/>
        <c:axId val="100921728"/>
      </c:barChart>
      <c:catAx>
        <c:axId val="100628736"/>
        <c:scaling>
          <c:orientation val="minMax"/>
        </c:scaling>
        <c:axPos val="b"/>
        <c:numFmt formatCode="0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0921728"/>
        <c:crosses val="autoZero"/>
        <c:lblAlgn val="ctr"/>
        <c:lblOffset val="100"/>
        <c:tickLblSkip val="1"/>
        <c:tickMarkSkip val="1"/>
      </c:catAx>
      <c:valAx>
        <c:axId val="100921728"/>
        <c:scaling>
          <c:orientation val="minMax"/>
        </c:scaling>
        <c:axPos val="l"/>
        <c:numFmt formatCode="General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062873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Index 2  </a:t>
            </a:r>
          </a:p>
        </c:rich>
      </c:tx>
      <c:layout>
        <c:manualLayout>
          <c:xMode val="edge"/>
          <c:yMode val="edge"/>
          <c:x val="0.15957502069142257"/>
          <c:y val="0.1005027591638837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5745012414853545E-2"/>
          <c:y val="7.5377069372912844E-2"/>
          <c:w val="0.89007400430104544"/>
          <c:h val="0.76884610760371164"/>
        </c:manualLayout>
      </c:layout>
      <c:barChart>
        <c:barDir val="col"/>
        <c:grouping val="clustered"/>
        <c:ser>
          <c:idx val="0"/>
          <c:order val="0"/>
          <c:tx>
            <c:strRef>
              <c:f>'Fig 11 data'!$C$92</c:f>
              <c:strCache>
                <c:ptCount val="1"/>
                <c:pt idx="0">
                  <c:v>CZE problems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'Fig 11 data'!$B$93:$B$112</c:f>
              <c:strCache>
                <c:ptCount val="20"/>
                <c:pt idx="0">
                  <c:v>HRV</c:v>
                </c:pt>
                <c:pt idx="1">
                  <c:v>CZE</c:v>
                </c:pt>
                <c:pt idx="2">
                  <c:v>SVK</c:v>
                </c:pt>
                <c:pt idx="3">
                  <c:v>ROM</c:v>
                </c:pt>
                <c:pt idx="4">
                  <c:v>HUN</c:v>
                </c:pt>
                <c:pt idx="5">
                  <c:v>B&amp;H</c:v>
                </c:pt>
                <c:pt idx="6">
                  <c:v>SRB</c:v>
                </c:pt>
                <c:pt idx="7">
                  <c:v>UKR</c:v>
                </c:pt>
                <c:pt idx="8">
                  <c:v>BGR</c:v>
                </c:pt>
                <c:pt idx="9">
                  <c:v>ALB</c:v>
                </c:pt>
                <c:pt idx="10">
                  <c:v>POL</c:v>
                </c:pt>
                <c:pt idx="11">
                  <c:v>RUS</c:v>
                </c:pt>
                <c:pt idx="12">
                  <c:v>MNE</c:v>
                </c:pt>
                <c:pt idx="13">
                  <c:v>BLR</c:v>
                </c:pt>
                <c:pt idx="14">
                  <c:v>LTA</c:v>
                </c:pt>
                <c:pt idx="15">
                  <c:v>TUR</c:v>
                </c:pt>
                <c:pt idx="16">
                  <c:v>EST</c:v>
                </c:pt>
                <c:pt idx="17">
                  <c:v>LTH</c:v>
                </c:pt>
                <c:pt idx="18">
                  <c:v>MKD</c:v>
                </c:pt>
                <c:pt idx="19">
                  <c:v>MDA</c:v>
                </c:pt>
              </c:strCache>
            </c:strRef>
          </c:cat>
          <c:val>
            <c:numRef>
              <c:f>'Fig 11 data'!$C$93:$C$112</c:f>
              <c:numCache>
                <c:formatCode>0.000</c:formatCode>
                <c:ptCount val="20"/>
                <c:pt idx="0">
                  <c:v>46.45</c:v>
                </c:pt>
                <c:pt idx="1">
                  <c:v>28.09</c:v>
                </c:pt>
                <c:pt idx="2">
                  <c:v>22.67</c:v>
                </c:pt>
                <c:pt idx="3">
                  <c:v>22.66</c:v>
                </c:pt>
                <c:pt idx="4">
                  <c:v>16.79</c:v>
                </c:pt>
                <c:pt idx="5">
                  <c:v>6.7</c:v>
                </c:pt>
                <c:pt idx="6">
                  <c:v>4.88</c:v>
                </c:pt>
                <c:pt idx="7">
                  <c:v>1.94</c:v>
                </c:pt>
                <c:pt idx="8">
                  <c:v>1.37</c:v>
                </c:pt>
                <c:pt idx="9">
                  <c:v>1.23</c:v>
                </c:pt>
                <c:pt idx="10">
                  <c:v>1.08</c:v>
                </c:pt>
                <c:pt idx="11">
                  <c:v>0.64</c:v>
                </c:pt>
                <c:pt idx="12">
                  <c:v>0.43</c:v>
                </c:pt>
                <c:pt idx="13">
                  <c:v>0.13</c:v>
                </c:pt>
                <c:pt idx="14">
                  <c:v>3.9306408759433337E-2</c:v>
                </c:pt>
                <c:pt idx="15">
                  <c:v>1.7809139844749945E-2</c:v>
                </c:pt>
                <c:pt idx="16">
                  <c:v>7.8784935869005892E-3</c:v>
                </c:pt>
                <c:pt idx="17">
                  <c:v>7.0817820631837083E-3</c:v>
                </c:pt>
                <c:pt idx="18">
                  <c:v>4.9048636935834699E-3</c:v>
                </c:pt>
                <c:pt idx="19">
                  <c:v>3.7800636101256355E-3</c:v>
                </c:pt>
              </c:numCache>
            </c:numRef>
          </c:val>
        </c:ser>
        <c:gapWidth val="20"/>
        <c:axId val="100887936"/>
        <c:axId val="101348480"/>
      </c:barChart>
      <c:catAx>
        <c:axId val="100887936"/>
        <c:scaling>
          <c:orientation val="minMax"/>
        </c:scaling>
        <c:axPos val="b"/>
        <c:numFmt formatCode="0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348480"/>
        <c:crosses val="autoZero"/>
        <c:lblAlgn val="ctr"/>
        <c:lblOffset val="100"/>
        <c:tickLblSkip val="1"/>
        <c:tickMarkSkip val="1"/>
      </c:catAx>
      <c:valAx>
        <c:axId val="101348480"/>
        <c:scaling>
          <c:orientation val="minMax"/>
        </c:scaling>
        <c:axPos val="l"/>
        <c:numFmt formatCode="General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088793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Index 1</a:t>
            </a:r>
          </a:p>
        </c:rich>
      </c:tx>
      <c:layout>
        <c:manualLayout>
          <c:xMode val="edge"/>
          <c:yMode val="edge"/>
          <c:x val="0.16187050359712229"/>
          <c:y val="9.54776212056896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70503597122312"/>
          <c:y val="7.5377069372912844E-2"/>
          <c:w val="0.86690647482014394"/>
          <c:h val="0.76382096964551704"/>
        </c:manualLayout>
      </c:layout>
      <c:barChart>
        <c:barDir val="col"/>
        <c:grouping val="clustered"/>
        <c:ser>
          <c:idx val="0"/>
          <c:order val="0"/>
          <c:tx>
            <c:strRef>
              <c:f>'Fig 11 data'!$H$118</c:f>
              <c:strCache>
                <c:ptCount val="1"/>
                <c:pt idx="0">
                  <c:v>POL Problems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'Fig 11 data'!$G$119:$G$137</c:f>
              <c:strCache>
                <c:ptCount val="19"/>
                <c:pt idx="0">
                  <c:v>HRV</c:v>
                </c:pt>
                <c:pt idx="1">
                  <c:v>SVK</c:v>
                </c:pt>
                <c:pt idx="2">
                  <c:v>B&amp;H</c:v>
                </c:pt>
                <c:pt idx="3">
                  <c:v>MNE</c:v>
                </c:pt>
                <c:pt idx="4">
                  <c:v>HUN</c:v>
                </c:pt>
                <c:pt idx="5">
                  <c:v>BGR</c:v>
                </c:pt>
                <c:pt idx="6">
                  <c:v>SRB</c:v>
                </c:pt>
                <c:pt idx="7">
                  <c:v>POL</c:v>
                </c:pt>
                <c:pt idx="8">
                  <c:v>ALB</c:v>
                </c:pt>
                <c:pt idx="9">
                  <c:v>CZE</c:v>
                </c:pt>
                <c:pt idx="10">
                  <c:v>ROM</c:v>
                </c:pt>
                <c:pt idx="11">
                  <c:v>LTA</c:v>
                </c:pt>
                <c:pt idx="12">
                  <c:v>EST</c:v>
                </c:pt>
                <c:pt idx="13">
                  <c:v>MDA</c:v>
                </c:pt>
                <c:pt idx="14">
                  <c:v>UKR</c:v>
                </c:pt>
                <c:pt idx="15">
                  <c:v>LTH</c:v>
                </c:pt>
                <c:pt idx="16">
                  <c:v>RUS</c:v>
                </c:pt>
                <c:pt idx="17">
                  <c:v>BLR</c:v>
                </c:pt>
                <c:pt idx="18">
                  <c:v>MKD</c:v>
                </c:pt>
              </c:strCache>
            </c:strRef>
          </c:cat>
          <c:val>
            <c:numRef>
              <c:f>'Fig 11 data'!$H$119:$H$137</c:f>
              <c:numCache>
                <c:formatCode>0.00</c:formatCode>
                <c:ptCount val="19"/>
                <c:pt idx="0">
                  <c:v>85.169772116931924</c:v>
                </c:pt>
                <c:pt idx="1">
                  <c:v>36.054387616723332</c:v>
                </c:pt>
                <c:pt idx="2">
                  <c:v>34.871803711236964</c:v>
                </c:pt>
                <c:pt idx="3">
                  <c:v>27.177500524110158</c:v>
                </c:pt>
                <c:pt idx="4">
                  <c:v>26.128002951642284</c:v>
                </c:pt>
                <c:pt idx="5">
                  <c:v>25.402771837705089</c:v>
                </c:pt>
                <c:pt idx="6">
                  <c:v>18.365407662576288</c:v>
                </c:pt>
                <c:pt idx="7">
                  <c:v>16.836988050053076</c:v>
                </c:pt>
                <c:pt idx="8">
                  <c:v>14.577793668576073</c:v>
                </c:pt>
                <c:pt idx="9">
                  <c:v>13.399002387540703</c:v>
                </c:pt>
                <c:pt idx="10">
                  <c:v>9.3013128640738625</c:v>
                </c:pt>
                <c:pt idx="11">
                  <c:v>5.7042618875404321</c:v>
                </c:pt>
                <c:pt idx="12">
                  <c:v>3.8048960095283832</c:v>
                </c:pt>
                <c:pt idx="13">
                  <c:v>3.0018234149557612</c:v>
                </c:pt>
                <c:pt idx="14">
                  <c:v>2.7048849737426113</c:v>
                </c:pt>
                <c:pt idx="15">
                  <c:v>2.4813675239225281</c:v>
                </c:pt>
                <c:pt idx="16">
                  <c:v>2.3304289541364622</c:v>
                </c:pt>
                <c:pt idx="17">
                  <c:v>0.59829633975576435</c:v>
                </c:pt>
                <c:pt idx="18">
                  <c:v>0.51566105706479182</c:v>
                </c:pt>
              </c:numCache>
            </c:numRef>
          </c:val>
        </c:ser>
        <c:gapWidth val="20"/>
        <c:axId val="101712256"/>
        <c:axId val="101713792"/>
      </c:barChart>
      <c:catAx>
        <c:axId val="101712256"/>
        <c:scaling>
          <c:orientation val="minMax"/>
        </c:scaling>
        <c:axPos val="b"/>
        <c:numFmt formatCode="0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713792"/>
        <c:crosses val="autoZero"/>
        <c:lblAlgn val="ctr"/>
        <c:lblOffset val="100"/>
        <c:tickLblSkip val="1"/>
        <c:tickMarkSkip val="1"/>
      </c:catAx>
      <c:valAx>
        <c:axId val="101713792"/>
        <c:scaling>
          <c:orientation val="minMax"/>
        </c:scaling>
        <c:axPos val="l"/>
        <c:numFmt formatCode="General" sourceLinked="0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71225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92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92" workbookViewId="0"/>
  </sheetViews>
  <pageMargins left="0.75" right="0.75" top="1" bottom="1" header="0.5" footer="0.5"/>
  <pageSetup orientation="landscape" r:id="rId1"/>
  <headerFooter alignWithMargins="0">
    <oddHeader>&amp;A</oddHeader>
    <oddFooter>Page &amp;P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tabSelected="1" zoomScale="84" workbookViewId="0"/>
  </sheetViews>
  <pageMargins left="0.75" right="0.75" top="1" bottom="1" header="0.5" footer="0.5"/>
  <pageSetup orientation="landscape" horizontalDpi="4294967292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0.0215</cdr:x>
      <cdr:y>0.954</cdr:y>
    </cdr:from>
    <cdr:to>
      <cdr:x>0.826</cdr:x>
      <cdr:y>1</cdr:y>
    </cdr:to>
    <cdr:sp macro="" textlink="">
      <cdr:nvSpPr>
        <cdr:cNvPr id="67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514" y="5570239"/>
          <a:ext cx="6904239" cy="26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BIS, International Banking Statistics, Table 9B, June 2008, and author's calculations.</a:t>
          </a:r>
        </a:p>
      </cdr:txBody>
    </cdr:sp>
  </cdr:relSizeAnchor>
  <cdr:relSizeAnchor xmlns:cdr="http://schemas.openxmlformats.org/drawingml/2006/chartDrawing">
    <cdr:from>
      <cdr:x>0.47125</cdr:x>
      <cdr:y>0.01525</cdr:y>
    </cdr:from>
    <cdr:to>
      <cdr:x>0.55625</cdr:x>
      <cdr:y>0.04575</cdr:y>
    </cdr:to>
    <cdr:sp macro="" textlink="">
      <cdr:nvSpPr>
        <cdr:cNvPr id="675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44279" y="89042"/>
          <a:ext cx="729472" cy="178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(in percent)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3</xdr:row>
      <xdr:rowOff>0</xdr:rowOff>
    </xdr:from>
    <xdr:to>
      <xdr:col>96</xdr:col>
      <xdr:colOff>19050</xdr:colOff>
      <xdr:row>12</xdr:row>
      <xdr:rowOff>28575</xdr:rowOff>
    </xdr:to>
    <xdr:sp macro="" textlink="">
      <xdr:nvSpPr>
        <xdr:cNvPr id="2" name="Header"/>
        <xdr:cNvSpPr txBox="1">
          <a:spLocks noChangeArrowheads="1"/>
        </xdr:cNvSpPr>
      </xdr:nvSpPr>
      <xdr:spPr bwMode="auto">
        <a:xfrm>
          <a:off x="76200" y="114300"/>
          <a:ext cx="5391150" cy="3714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Foreign claims on CESE countries 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 Common Lenders: Austria, Italy, Sweden, Germany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Hypothetical trigger countries are those to which the common lender has the largest absolute exposure 1/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47</xdr:col>
      <xdr:colOff>0</xdr:colOff>
      <xdr:row>61</xdr:row>
      <xdr:rowOff>28575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0</xdr:colOff>
      <xdr:row>12</xdr:row>
      <xdr:rowOff>0</xdr:rowOff>
    </xdr:from>
    <xdr:to>
      <xdr:col>94</xdr:col>
      <xdr:colOff>0</xdr:colOff>
      <xdr:row>61</xdr:row>
      <xdr:rowOff>28575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47</xdr:col>
      <xdr:colOff>0</xdr:colOff>
      <xdr:row>111</xdr:row>
      <xdr:rowOff>28575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47</xdr:col>
      <xdr:colOff>0</xdr:colOff>
      <xdr:row>62</xdr:row>
      <xdr:rowOff>0</xdr:rowOff>
    </xdr:from>
    <xdr:to>
      <xdr:col>94</xdr:col>
      <xdr:colOff>0</xdr:colOff>
      <xdr:row>111</xdr:row>
      <xdr:rowOff>28575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47</xdr:col>
      <xdr:colOff>0</xdr:colOff>
      <xdr:row>161</xdr:row>
      <xdr:rowOff>28575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47</xdr:col>
      <xdr:colOff>0</xdr:colOff>
      <xdr:row>112</xdr:row>
      <xdr:rowOff>0</xdr:rowOff>
    </xdr:from>
    <xdr:to>
      <xdr:col>94</xdr:col>
      <xdr:colOff>0</xdr:colOff>
      <xdr:row>161</xdr:row>
      <xdr:rowOff>28575</xdr:rowOff>
    </xdr:to>
    <xdr:graphicFrame macro="">
      <xdr:nvGraphicFramePr>
        <xdr:cNvPr id="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162</xdr:row>
      <xdr:rowOff>0</xdr:rowOff>
    </xdr:from>
    <xdr:to>
      <xdr:col>47</xdr:col>
      <xdr:colOff>0</xdr:colOff>
      <xdr:row>211</xdr:row>
      <xdr:rowOff>28575</xdr:rowOff>
    </xdr:to>
    <xdr:graphicFrame macro="">
      <xdr:nvGraphicFramePr>
        <xdr:cNvPr id="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47</xdr:col>
      <xdr:colOff>0</xdr:colOff>
      <xdr:row>162</xdr:row>
      <xdr:rowOff>0</xdr:rowOff>
    </xdr:from>
    <xdr:to>
      <xdr:col>94</xdr:col>
      <xdr:colOff>0</xdr:colOff>
      <xdr:row>211</xdr:row>
      <xdr:rowOff>28575</xdr:rowOff>
    </xdr:to>
    <xdr:graphicFrame macro="">
      <xdr:nvGraphicFramePr>
        <xdr:cNvPr id="1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0.46192</cdr:x>
      <cdr:y>0.09483</cdr:y>
    </cdr:from>
    <cdr:to>
      <cdr:x>0.96039</cdr:x>
      <cdr:y>0.20503</cdr:y>
    </cdr:to>
    <cdr:sp macro="" textlink="">
      <cdr:nvSpPr>
        <cdr:cNvPr id="9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30705" y="183817"/>
          <a:ext cx="1324670" cy="2099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lender: Austria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0.48746</cdr:x>
      <cdr:y>0.1257</cdr:y>
    </cdr:from>
    <cdr:to>
      <cdr:x>0.9628</cdr:x>
      <cdr:y>0.20051</cdr:y>
    </cdr:to>
    <cdr:sp macro="" textlink="">
      <cdr:nvSpPr>
        <cdr:cNvPr id="9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7158" y="242634"/>
          <a:ext cx="1281310" cy="1425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lender: Austria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0.58822</cdr:x>
      <cdr:y>0.13971</cdr:y>
    </cdr:from>
    <cdr:to>
      <cdr:x>0.96472</cdr:x>
      <cdr:y>0.2302</cdr:y>
    </cdr:to>
    <cdr:sp macro="" textlink="">
      <cdr:nvSpPr>
        <cdr:cNvPr id="95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6356" y="269327"/>
          <a:ext cx="1000549" cy="1723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lender: Italy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0.58682</cdr:x>
      <cdr:y>0.12974</cdr:y>
    </cdr:from>
    <cdr:to>
      <cdr:x>0.97437</cdr:x>
      <cdr:y>0.21049</cdr:y>
    </cdr:to>
    <cdr:sp macro="" textlink="">
      <cdr:nvSpPr>
        <cdr:cNvPr id="962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4992" y="250325"/>
          <a:ext cx="1044680" cy="1538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lender: Italy</a:t>
          </a:r>
        </a:p>
      </cdr:txBody>
    </cdr:sp>
  </cdr:relSizeAnchor>
  <cdr:relSizeAnchor xmlns:cdr="http://schemas.openxmlformats.org/drawingml/2006/chartDrawing">
    <cdr:from>
      <cdr:x>0.60274</cdr:x>
      <cdr:y>0.65509</cdr:y>
    </cdr:from>
    <cdr:to>
      <cdr:x>0.6365</cdr:x>
      <cdr:y>0.68074</cdr:y>
    </cdr:to>
    <cdr:sp macro="" textlink="">
      <cdr:nvSpPr>
        <cdr:cNvPr id="962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7897" y="1251117"/>
          <a:ext cx="91011" cy="48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0.02</a:t>
          </a:r>
        </a:p>
      </cdr:txBody>
    </cdr:sp>
  </cdr:relSizeAnchor>
  <cdr:relSizeAnchor xmlns:cdr="http://schemas.openxmlformats.org/drawingml/2006/chartDrawing">
    <cdr:from>
      <cdr:x>0.60804</cdr:x>
      <cdr:y>0.71731</cdr:y>
    </cdr:from>
    <cdr:to>
      <cdr:x>0.64181</cdr:x>
      <cdr:y>0.74463</cdr:y>
    </cdr:to>
    <cdr:sp macro="" textlink="">
      <cdr:nvSpPr>
        <cdr:cNvPr id="962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42199" y="1369655"/>
          <a:ext cx="91011" cy="520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0.02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0.55544</cdr:x>
      <cdr:y>0.1352</cdr:y>
    </cdr:from>
    <cdr:to>
      <cdr:x>0.96641</cdr:x>
      <cdr:y>0.215</cdr:y>
    </cdr:to>
    <cdr:sp macro="" textlink="">
      <cdr:nvSpPr>
        <cdr:cNvPr id="97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9240" y="260731"/>
          <a:ext cx="1092149" cy="1520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lender: Sweden</a:t>
          </a:r>
        </a:p>
      </cdr:txBody>
    </cdr:sp>
  </cdr:relSizeAnchor>
  <cdr:relSizeAnchor xmlns:cdr="http://schemas.openxmlformats.org/drawingml/2006/chartDrawing">
    <cdr:from>
      <cdr:x>0.29608</cdr:x>
      <cdr:y>0.7014</cdr:y>
    </cdr:from>
    <cdr:to>
      <cdr:x>0.33079</cdr:x>
      <cdr:y>0.72729</cdr:y>
    </cdr:to>
    <cdr:sp macro="" textlink="">
      <cdr:nvSpPr>
        <cdr:cNvPr id="972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0002" y="1339342"/>
          <a:ext cx="92240" cy="493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3.18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0.55812</cdr:x>
      <cdr:y>0.12523</cdr:y>
    </cdr:from>
    <cdr:to>
      <cdr:x>0.96063</cdr:x>
      <cdr:y>0.20503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7632" y="241729"/>
          <a:ext cx="1084986" cy="1520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lender: Sweden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0.53447</cdr:x>
      <cdr:y>0.14969</cdr:y>
    </cdr:from>
    <cdr:to>
      <cdr:x>0.96472</cdr:x>
      <cdr:y>0.24469</cdr:y>
    </cdr:to>
    <cdr:sp macro="" textlink="">
      <cdr:nvSpPr>
        <cdr:cNvPr id="993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3512" y="288330"/>
          <a:ext cx="1143393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lender: Germany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0.54413</cdr:x>
      <cdr:y>0.13971</cdr:y>
    </cdr:from>
    <cdr:to>
      <cdr:x>0.96834</cdr:x>
      <cdr:y>0.20954</cdr:y>
    </cdr:to>
    <cdr:sp macro="" textlink="">
      <cdr:nvSpPr>
        <cdr:cNvPr id="1003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9927" y="269327"/>
          <a:ext cx="1143493" cy="1330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lender: Germany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0.03125</cdr:x>
      <cdr:y>0.9155</cdr:y>
    </cdr:from>
    <cdr:to>
      <cdr:x>0.78175</cdr:x>
      <cdr:y>0.97725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8188" y="5345444"/>
          <a:ext cx="6440810" cy="3605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Source: European Bank for Reconstruction and Development; and IMF staff calculations.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3</xdr:row>
      <xdr:rowOff>0</xdr:rowOff>
    </xdr:from>
    <xdr:to>
      <xdr:col>95</xdr:col>
      <xdr:colOff>19050</xdr:colOff>
      <xdr:row>12</xdr:row>
      <xdr:rowOff>28575</xdr:rowOff>
    </xdr:to>
    <xdr:sp macro="" textlink="">
      <xdr:nvSpPr>
        <xdr:cNvPr id="2" name="Header"/>
        <xdr:cNvSpPr txBox="1">
          <a:spLocks noChangeArrowheads="1"/>
        </xdr:cNvSpPr>
      </xdr:nvSpPr>
      <xdr:spPr bwMode="auto">
        <a:xfrm>
          <a:off x="19050" y="114300"/>
          <a:ext cx="5391150" cy="3714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International claims on CESE countries 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 Common Lenders: Austria, Italy, Sweden, Germany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Hypothetical trigger countries are those to which the common lender has the largest absolute exposure 1/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47</xdr:col>
      <xdr:colOff>0</xdr:colOff>
      <xdr:row>61</xdr:row>
      <xdr:rowOff>28575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0</xdr:colOff>
      <xdr:row>12</xdr:row>
      <xdr:rowOff>0</xdr:rowOff>
    </xdr:from>
    <xdr:to>
      <xdr:col>94</xdr:col>
      <xdr:colOff>0</xdr:colOff>
      <xdr:row>61</xdr:row>
      <xdr:rowOff>28575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47</xdr:col>
      <xdr:colOff>0</xdr:colOff>
      <xdr:row>111</xdr:row>
      <xdr:rowOff>28575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47</xdr:col>
      <xdr:colOff>0</xdr:colOff>
      <xdr:row>62</xdr:row>
      <xdr:rowOff>0</xdr:rowOff>
    </xdr:from>
    <xdr:to>
      <xdr:col>94</xdr:col>
      <xdr:colOff>0</xdr:colOff>
      <xdr:row>111</xdr:row>
      <xdr:rowOff>28575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47</xdr:col>
      <xdr:colOff>0</xdr:colOff>
      <xdr:row>161</xdr:row>
      <xdr:rowOff>28575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47</xdr:col>
      <xdr:colOff>0</xdr:colOff>
      <xdr:row>112</xdr:row>
      <xdr:rowOff>0</xdr:rowOff>
    </xdr:from>
    <xdr:to>
      <xdr:col>94</xdr:col>
      <xdr:colOff>0</xdr:colOff>
      <xdr:row>161</xdr:row>
      <xdr:rowOff>28575</xdr:rowOff>
    </xdr:to>
    <xdr:graphicFrame macro="">
      <xdr:nvGraphicFramePr>
        <xdr:cNvPr id="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162</xdr:row>
      <xdr:rowOff>0</xdr:rowOff>
    </xdr:from>
    <xdr:to>
      <xdr:col>47</xdr:col>
      <xdr:colOff>0</xdr:colOff>
      <xdr:row>211</xdr:row>
      <xdr:rowOff>28575</xdr:rowOff>
    </xdr:to>
    <xdr:graphicFrame macro="">
      <xdr:nvGraphicFramePr>
        <xdr:cNvPr id="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47</xdr:col>
      <xdr:colOff>0</xdr:colOff>
      <xdr:row>162</xdr:row>
      <xdr:rowOff>0</xdr:rowOff>
    </xdr:from>
    <xdr:to>
      <xdr:col>94</xdr:col>
      <xdr:colOff>0</xdr:colOff>
      <xdr:row>211</xdr:row>
      <xdr:rowOff>28575</xdr:rowOff>
    </xdr:to>
    <xdr:graphicFrame macro="">
      <xdr:nvGraphicFramePr>
        <xdr:cNvPr id="1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0.46409</cdr:x>
      <cdr:y>0.10029</cdr:y>
    </cdr:from>
    <cdr:to>
      <cdr:x>0.96255</cdr:x>
      <cdr:y>0.26891</cdr:y>
    </cdr:to>
    <cdr:sp macro="" textlink="">
      <cdr:nvSpPr>
        <cdr:cNvPr id="152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36470" y="194223"/>
          <a:ext cx="1324670" cy="321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lender: Austria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0.48746</cdr:x>
      <cdr:y>0.0953</cdr:y>
    </cdr:from>
    <cdr:to>
      <cdr:x>0.9628</cdr:x>
      <cdr:y>0.26393</cdr:y>
    </cdr:to>
    <cdr:sp macro="" textlink="">
      <cdr:nvSpPr>
        <cdr:cNvPr id="153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7158" y="184722"/>
          <a:ext cx="1281310" cy="321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lender: Austria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0.51639</cdr:x>
      <cdr:y>0.13971</cdr:y>
    </cdr:from>
    <cdr:to>
      <cdr:x>0.97147</cdr:x>
      <cdr:y>0.29385</cdr:y>
    </cdr:to>
    <cdr:sp macro="" textlink="">
      <cdr:nvSpPr>
        <cdr:cNvPr id="1546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5470" y="269327"/>
          <a:ext cx="1209371" cy="2936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lender: Italy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0.49494</cdr:x>
      <cdr:y>0.12974</cdr:y>
    </cdr:from>
    <cdr:to>
      <cdr:x>0.96907</cdr:x>
      <cdr:y>0.29029</cdr:y>
    </cdr:to>
    <cdr:sp macro="" textlink="">
      <cdr:nvSpPr>
        <cdr:cNvPr id="155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7311" y="250325"/>
          <a:ext cx="1278060" cy="3058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lender: Italy</a:t>
          </a:r>
        </a:p>
      </cdr:txBody>
    </cdr:sp>
  </cdr:relSizeAnchor>
  <cdr:relSizeAnchor xmlns:cdr="http://schemas.openxmlformats.org/drawingml/2006/chartDrawing">
    <cdr:from>
      <cdr:x>0.59333</cdr:x>
      <cdr:y>0.65509</cdr:y>
    </cdr:from>
    <cdr:to>
      <cdr:x>0.6283</cdr:x>
      <cdr:y>0.68074</cdr:y>
    </cdr:to>
    <cdr:sp macro="" textlink="">
      <cdr:nvSpPr>
        <cdr:cNvPr id="155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02544" y="1251117"/>
          <a:ext cx="94262" cy="48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0.02</a:t>
          </a:r>
        </a:p>
      </cdr:txBody>
    </cdr:sp>
  </cdr:relSizeAnchor>
  <cdr:relSizeAnchor xmlns:cdr="http://schemas.openxmlformats.org/drawingml/2006/chartDrawing">
    <cdr:from>
      <cdr:x>0.59936</cdr:x>
      <cdr:y>0.71731</cdr:y>
    </cdr:from>
    <cdr:to>
      <cdr:x>0.63361</cdr:x>
      <cdr:y>0.74463</cdr:y>
    </cdr:to>
    <cdr:sp macro="" textlink="">
      <cdr:nvSpPr>
        <cdr:cNvPr id="1556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18796" y="1369655"/>
          <a:ext cx="92312" cy="520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0.02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0.47758</cdr:x>
      <cdr:y>0.1352</cdr:y>
    </cdr:from>
    <cdr:to>
      <cdr:x>0.97075</cdr:x>
      <cdr:y>0.2948</cdr:y>
    </cdr:to>
    <cdr:sp macro="" textlink="">
      <cdr:nvSpPr>
        <cdr:cNvPr id="156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2341" y="260731"/>
          <a:ext cx="1310578" cy="304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lender: Sweden</a:t>
          </a:r>
        </a:p>
      </cdr:txBody>
    </cdr:sp>
  </cdr:relSizeAnchor>
  <cdr:relSizeAnchor xmlns:cdr="http://schemas.openxmlformats.org/drawingml/2006/chartDrawing">
    <cdr:from>
      <cdr:x>0.29608</cdr:x>
      <cdr:y>0.7014</cdr:y>
    </cdr:from>
    <cdr:to>
      <cdr:x>0.33079</cdr:x>
      <cdr:y>0.72729</cdr:y>
    </cdr:to>
    <cdr:sp macro="" textlink="">
      <cdr:nvSpPr>
        <cdr:cNvPr id="156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0002" y="1339342"/>
          <a:ext cx="92240" cy="493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3.18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0.48794</cdr:x>
      <cdr:y>0.12428</cdr:y>
    </cdr:from>
    <cdr:to>
      <cdr:x>0.97027</cdr:x>
      <cdr:y>0.25443</cdr:y>
    </cdr:to>
    <cdr:sp macro="" textlink="">
      <cdr:nvSpPr>
        <cdr:cNvPr id="157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8458" y="239919"/>
          <a:ext cx="1300163" cy="247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lender: Sweden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0.47059</cdr:x>
      <cdr:y>0.12</cdr:y>
    </cdr:from>
    <cdr:to>
      <cdr:x>0.95364</cdr:x>
      <cdr:y>0.26511</cdr:y>
    </cdr:to>
    <cdr:sp macro="" textlink="">
      <cdr:nvSpPr>
        <cdr:cNvPr id="158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3765" y="231775"/>
          <a:ext cx="1283674" cy="2764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lender: Germany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0.46238</cdr:x>
      <cdr:y>0.1086</cdr:y>
    </cdr:from>
    <cdr:to>
      <cdr:x>0.94616</cdr:x>
      <cdr:y>0.29029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9550" y="210058"/>
          <a:ext cx="1304063" cy="3461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lender: Germany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3</xdr:row>
      <xdr:rowOff>0</xdr:rowOff>
    </xdr:from>
    <xdr:to>
      <xdr:col>95</xdr:col>
      <xdr:colOff>19050</xdr:colOff>
      <xdr:row>12</xdr:row>
      <xdr:rowOff>28575</xdr:rowOff>
    </xdr:to>
    <xdr:sp macro="" textlink="">
      <xdr:nvSpPr>
        <xdr:cNvPr id="2" name="Header"/>
        <xdr:cNvSpPr txBox="1">
          <a:spLocks noChangeArrowheads="1"/>
        </xdr:cNvSpPr>
      </xdr:nvSpPr>
      <xdr:spPr bwMode="auto">
        <a:xfrm>
          <a:off x="19050" y="114300"/>
          <a:ext cx="5391150" cy="3714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International Claims only on CESE banks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- Common Lenders: Austria, Italy, Sweden, Germany 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Hypothetical trigger countries are those to which the common lender has the largest absolute exposure 1/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47</xdr:col>
      <xdr:colOff>0</xdr:colOff>
      <xdr:row>61</xdr:row>
      <xdr:rowOff>28575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0</xdr:colOff>
      <xdr:row>12</xdr:row>
      <xdr:rowOff>0</xdr:rowOff>
    </xdr:from>
    <xdr:to>
      <xdr:col>94</xdr:col>
      <xdr:colOff>0</xdr:colOff>
      <xdr:row>61</xdr:row>
      <xdr:rowOff>28575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47</xdr:col>
      <xdr:colOff>0</xdr:colOff>
      <xdr:row>111</xdr:row>
      <xdr:rowOff>28575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47</xdr:col>
      <xdr:colOff>0</xdr:colOff>
      <xdr:row>62</xdr:row>
      <xdr:rowOff>0</xdr:rowOff>
    </xdr:from>
    <xdr:to>
      <xdr:col>94</xdr:col>
      <xdr:colOff>0</xdr:colOff>
      <xdr:row>111</xdr:row>
      <xdr:rowOff>28575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47</xdr:col>
      <xdr:colOff>0</xdr:colOff>
      <xdr:row>161</xdr:row>
      <xdr:rowOff>28575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47</xdr:col>
      <xdr:colOff>0</xdr:colOff>
      <xdr:row>112</xdr:row>
      <xdr:rowOff>0</xdr:rowOff>
    </xdr:from>
    <xdr:to>
      <xdr:col>94</xdr:col>
      <xdr:colOff>0</xdr:colOff>
      <xdr:row>161</xdr:row>
      <xdr:rowOff>28575</xdr:rowOff>
    </xdr:to>
    <xdr:graphicFrame macro="">
      <xdr:nvGraphicFramePr>
        <xdr:cNvPr id="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162</xdr:row>
      <xdr:rowOff>0</xdr:rowOff>
    </xdr:from>
    <xdr:to>
      <xdr:col>47</xdr:col>
      <xdr:colOff>0</xdr:colOff>
      <xdr:row>211</xdr:row>
      <xdr:rowOff>28575</xdr:rowOff>
    </xdr:to>
    <xdr:graphicFrame macro="">
      <xdr:nvGraphicFramePr>
        <xdr:cNvPr id="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47</xdr:col>
      <xdr:colOff>0</xdr:colOff>
      <xdr:row>162</xdr:row>
      <xdr:rowOff>0</xdr:rowOff>
    </xdr:from>
    <xdr:to>
      <xdr:col>94</xdr:col>
      <xdr:colOff>0</xdr:colOff>
      <xdr:row>211</xdr:row>
      <xdr:rowOff>28575</xdr:rowOff>
    </xdr:to>
    <xdr:graphicFrame macro="">
      <xdr:nvGraphicFramePr>
        <xdr:cNvPr id="1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0.5593</cdr:x>
      <cdr:y>0.10029</cdr:y>
    </cdr:from>
    <cdr:to>
      <cdr:x>0.97629</cdr:x>
      <cdr:y>0.18009</cdr:y>
    </cdr:to>
    <cdr:sp macro="" textlink="">
      <cdr:nvSpPr>
        <cdr:cNvPr id="1239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89489" y="194223"/>
          <a:ext cx="1108163" cy="1520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lender: Austria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0.56511</cdr:x>
      <cdr:y>0.11953</cdr:y>
    </cdr:from>
    <cdr:to>
      <cdr:x>0.9669</cdr:x>
      <cdr:y>0.21453</cdr:y>
    </cdr:to>
    <cdr:sp macro="" textlink="">
      <cdr:nvSpPr>
        <cdr:cNvPr id="1249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6484" y="230870"/>
          <a:ext cx="1083036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lender: Austria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0.61642</cdr:x>
      <cdr:y>0.14019</cdr:y>
    </cdr:from>
    <cdr:to>
      <cdr:x>0.96979</cdr:x>
      <cdr:y>0.21548</cdr:y>
    </cdr:to>
    <cdr:sp macro="" textlink="">
      <cdr:nvSpPr>
        <cdr:cNvPr id="12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41301" y="270232"/>
          <a:ext cx="939056" cy="143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lender: Italy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0.58899</cdr:x>
      <cdr:y>0.11596</cdr:y>
    </cdr:from>
    <cdr:to>
      <cdr:x>0.95243</cdr:x>
      <cdr:y>0.20598</cdr:y>
    </cdr:to>
    <cdr:sp macro="" textlink="">
      <cdr:nvSpPr>
        <cdr:cNvPr id="12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0842" y="224084"/>
          <a:ext cx="979673" cy="1714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lender: Italy</a:t>
          </a:r>
        </a:p>
      </cdr:txBody>
    </cdr:sp>
  </cdr:relSizeAnchor>
  <cdr:relSizeAnchor xmlns:cdr="http://schemas.openxmlformats.org/drawingml/2006/chartDrawing">
    <cdr:from>
      <cdr:x>0.58561</cdr:x>
      <cdr:y>0.65271</cdr:y>
    </cdr:from>
    <cdr:to>
      <cdr:x>0.62034</cdr:x>
      <cdr:y>0.67884</cdr:y>
    </cdr:to>
    <cdr:sp macro="" textlink="">
      <cdr:nvSpPr>
        <cdr:cNvPr id="1269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1741" y="1246592"/>
          <a:ext cx="93612" cy="49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0.02</a:t>
          </a:r>
        </a:p>
      </cdr:txBody>
    </cdr:sp>
  </cdr:relSizeAnchor>
  <cdr:relSizeAnchor xmlns:cdr="http://schemas.openxmlformats.org/drawingml/2006/chartDrawing">
    <cdr:from>
      <cdr:x>0.59068</cdr:x>
      <cdr:y>0.71565</cdr:y>
    </cdr:from>
    <cdr:to>
      <cdr:x>0.62637</cdr:x>
      <cdr:y>0.74344</cdr:y>
    </cdr:to>
    <cdr:sp macro="" textlink="">
      <cdr:nvSpPr>
        <cdr:cNvPr id="1269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5393" y="1366488"/>
          <a:ext cx="96212" cy="52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0.02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0.56653</cdr:x>
      <cdr:y>0.1352</cdr:y>
    </cdr:from>
    <cdr:to>
      <cdr:x>0.95966</cdr:x>
      <cdr:y>0.21951</cdr:y>
    </cdr:to>
    <cdr:sp macro="" textlink="">
      <cdr:nvSpPr>
        <cdr:cNvPr id="12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8706" y="260731"/>
          <a:ext cx="1044747" cy="160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lender: Sweden</a:t>
          </a:r>
        </a:p>
      </cdr:txBody>
    </cdr:sp>
  </cdr:relSizeAnchor>
  <cdr:relSizeAnchor xmlns:cdr="http://schemas.openxmlformats.org/drawingml/2006/chartDrawing">
    <cdr:from>
      <cdr:x>0.2956</cdr:x>
      <cdr:y>0.7014</cdr:y>
    </cdr:from>
    <cdr:to>
      <cdr:x>0.33055</cdr:x>
      <cdr:y>0.72729</cdr:y>
    </cdr:to>
    <cdr:sp macro="" textlink="">
      <cdr:nvSpPr>
        <cdr:cNvPr id="1280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8721" y="1339342"/>
          <a:ext cx="92880" cy="493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3.18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0.56511</cdr:x>
      <cdr:y>0.12523</cdr:y>
    </cdr:from>
    <cdr:to>
      <cdr:x>0.95315</cdr:x>
      <cdr:y>0.20574</cdr:y>
    </cdr:to>
    <cdr:sp macro="" textlink="">
      <cdr:nvSpPr>
        <cdr:cNvPr id="129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6484" y="241729"/>
          <a:ext cx="1045981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lender: Sweden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0.54435</cdr:x>
      <cdr:y>0.12</cdr:y>
    </cdr:from>
    <cdr:to>
      <cdr:x>0.97027</cdr:x>
      <cdr:y>0.1998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9775" y="231775"/>
          <a:ext cx="1131863" cy="1520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lender: Germany</a:t>
          </a: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0.54437</cdr:x>
      <cdr:y>0.13971</cdr:y>
    </cdr:from>
    <cdr:to>
      <cdr:x>0.95846</cdr:x>
      <cdr:y>0.23614</cdr:y>
    </cdr:to>
    <cdr:sp macro="" textlink="">
      <cdr:nvSpPr>
        <cdr:cNvPr id="13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0577" y="269327"/>
          <a:ext cx="1116190" cy="183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lender: Germany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0.102</cdr:x>
      <cdr:y>0.07775</cdr:y>
    </cdr:from>
    <cdr:to>
      <cdr:x>0.16275</cdr:x>
      <cdr:y>0.10975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5367" y="453969"/>
          <a:ext cx="521358" cy="1868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13%</a:t>
          </a:r>
        </a:p>
      </cdr:txBody>
    </cdr:sp>
  </cdr:relSizeAnchor>
  <cdr:relSizeAnchor xmlns:cdr="http://schemas.openxmlformats.org/drawingml/2006/chartDrawing">
    <cdr:from>
      <cdr:x>0.16275</cdr:x>
      <cdr:y>0.3315</cdr:y>
    </cdr:from>
    <cdr:to>
      <cdr:x>0.20825</cdr:x>
      <cdr:y>0.39175</cdr:y>
    </cdr:to>
    <cdr:sp macro="" textlink="">
      <cdr:nvSpPr>
        <cdr:cNvPr id="143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6725" y="1935570"/>
          <a:ext cx="390482" cy="351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52%</a:t>
          </a:r>
        </a:p>
      </cdr:txBody>
    </cdr:sp>
  </cdr:relSizeAnchor>
  <cdr:relSizeAnchor xmlns:cdr="http://schemas.openxmlformats.org/drawingml/2006/chartDrawing">
    <cdr:from>
      <cdr:x>0.2215</cdr:x>
      <cdr:y>0.3315</cdr:y>
    </cdr:from>
    <cdr:to>
      <cdr:x>0.27325</cdr:x>
      <cdr:y>0.40875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0919" y="1935570"/>
          <a:ext cx="444119" cy="451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35%</a:t>
          </a:r>
        </a:p>
      </cdr:txBody>
    </cdr:sp>
  </cdr:relSizeAnchor>
  <cdr:relSizeAnchor xmlns:cdr="http://schemas.openxmlformats.org/drawingml/2006/chartDrawing">
    <cdr:from>
      <cdr:x>0.2805</cdr:x>
      <cdr:y>0.364</cdr:y>
    </cdr:from>
    <cdr:to>
      <cdr:x>0.3305</cdr:x>
      <cdr:y>0.4275</cdr:y>
    </cdr:to>
    <cdr:sp macro="" textlink="">
      <cdr:nvSpPr>
        <cdr:cNvPr id="1434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07258" y="2125332"/>
          <a:ext cx="429101" cy="370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17%</a:t>
          </a:r>
        </a:p>
      </cdr:txBody>
    </cdr:sp>
  </cdr:relSizeAnchor>
  <cdr:relSizeAnchor xmlns:cdr="http://schemas.openxmlformats.org/drawingml/2006/chartDrawing">
    <cdr:from>
      <cdr:x>0.3455</cdr:x>
      <cdr:y>0.37975</cdr:y>
    </cdr:from>
    <cdr:to>
      <cdr:x>0.3885</cdr:x>
      <cdr:y>0.4425</cdr:y>
    </cdr:to>
    <cdr:sp macro="" textlink="">
      <cdr:nvSpPr>
        <cdr:cNvPr id="1434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5090" y="2217294"/>
          <a:ext cx="369027" cy="3663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5%</a:t>
          </a:r>
        </a:p>
      </cdr:txBody>
    </cdr:sp>
  </cdr:relSizeAnchor>
  <cdr:relSizeAnchor xmlns:cdr="http://schemas.openxmlformats.org/drawingml/2006/chartDrawing">
    <cdr:from>
      <cdr:x>0.401</cdr:x>
      <cdr:y>0.46825</cdr:y>
    </cdr:from>
    <cdr:to>
      <cdr:x>0.44025</cdr:x>
      <cdr:y>0.50925</cdr:y>
    </cdr:to>
    <cdr:sp macro="" textlink="">
      <cdr:nvSpPr>
        <cdr:cNvPr id="1434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41392" y="2734030"/>
          <a:ext cx="336845" cy="2393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6%</a:t>
          </a:r>
        </a:p>
      </cdr:txBody>
    </cdr:sp>
  </cdr:relSizeAnchor>
  <cdr:relSizeAnchor xmlns:cdr="http://schemas.openxmlformats.org/drawingml/2006/chartDrawing">
    <cdr:from>
      <cdr:x>0.46425</cdr:x>
      <cdr:y>0.48525</cdr:y>
    </cdr:from>
    <cdr:to>
      <cdr:x>0.516</cdr:x>
      <cdr:y>0.53175</cdr:y>
    </cdr:to>
    <cdr:sp macro="" textlink="">
      <cdr:nvSpPr>
        <cdr:cNvPr id="1434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4205" y="2833290"/>
          <a:ext cx="444120" cy="2715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cdr:txBody>
    </cdr:sp>
  </cdr:relSizeAnchor>
  <cdr:relSizeAnchor xmlns:cdr="http://schemas.openxmlformats.org/drawingml/2006/chartDrawing">
    <cdr:from>
      <cdr:x>0.525</cdr:x>
      <cdr:y>0.494</cdr:y>
    </cdr:from>
    <cdr:to>
      <cdr:x>0.582</cdr:x>
      <cdr:y>0.53175</cdr:y>
    </cdr:to>
    <cdr:sp macro="" textlink="">
      <cdr:nvSpPr>
        <cdr:cNvPr id="1434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05563" y="2884380"/>
          <a:ext cx="489176" cy="220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16%</a:t>
          </a:r>
        </a:p>
      </cdr:txBody>
    </cdr:sp>
  </cdr:relSizeAnchor>
  <cdr:relSizeAnchor xmlns:cdr="http://schemas.openxmlformats.org/drawingml/2006/chartDrawing">
    <cdr:from>
      <cdr:x>0.59</cdr:x>
      <cdr:y>0.50925</cdr:y>
    </cdr:from>
    <cdr:to>
      <cdr:x>0.6205</cdr:x>
      <cdr:y>0.555</cdr:y>
    </cdr:to>
    <cdr:sp macro="" textlink="">
      <cdr:nvSpPr>
        <cdr:cNvPr id="1434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3395" y="2973422"/>
          <a:ext cx="261752" cy="267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2%</a:t>
          </a:r>
        </a:p>
      </cdr:txBody>
    </cdr:sp>
  </cdr:relSizeAnchor>
  <cdr:relSizeAnchor xmlns:cdr="http://schemas.openxmlformats.org/drawingml/2006/chartDrawing">
    <cdr:from>
      <cdr:x>0.63825</cdr:x>
      <cdr:y>0.50925</cdr:y>
    </cdr:from>
    <cdr:to>
      <cdr:x>0.68375</cdr:x>
      <cdr:y>0.555</cdr:y>
    </cdr:to>
    <cdr:sp macro="" textlink="">
      <cdr:nvSpPr>
        <cdr:cNvPr id="1434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77477" y="2973422"/>
          <a:ext cx="390483" cy="267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2%</a:t>
          </a:r>
        </a:p>
      </cdr:txBody>
    </cdr:sp>
  </cdr:relSizeAnchor>
  <cdr:relSizeAnchor xmlns:cdr="http://schemas.openxmlformats.org/drawingml/2006/chartDrawing">
    <cdr:from>
      <cdr:x>0.70525</cdr:x>
      <cdr:y>0.50925</cdr:y>
    </cdr:from>
    <cdr:to>
      <cdr:x>0.74275</cdr:x>
      <cdr:y>0.555</cdr:y>
    </cdr:to>
    <cdr:sp macro="" textlink="">
      <cdr:nvSpPr>
        <cdr:cNvPr id="1434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2473" y="2973422"/>
          <a:ext cx="321826" cy="267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4%</a:t>
          </a:r>
        </a:p>
      </cdr:txBody>
    </cdr:sp>
  </cdr:relSizeAnchor>
  <cdr:relSizeAnchor xmlns:cdr="http://schemas.openxmlformats.org/drawingml/2006/chartDrawing">
    <cdr:from>
      <cdr:x>0.75775</cdr:x>
      <cdr:y>0.50925</cdr:y>
    </cdr:from>
    <cdr:to>
      <cdr:x>0.807</cdr:x>
      <cdr:y>0.6265</cdr:y>
    </cdr:to>
    <cdr:sp macro="" textlink="">
      <cdr:nvSpPr>
        <cdr:cNvPr id="1434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3029" y="2973422"/>
          <a:ext cx="422665" cy="6846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24%</a:t>
          </a:r>
        </a:p>
      </cdr:txBody>
    </cdr:sp>
  </cdr:relSizeAnchor>
  <cdr:relSizeAnchor xmlns:cdr="http://schemas.openxmlformats.org/drawingml/2006/chartDrawing">
    <cdr:from>
      <cdr:x>0.822</cdr:x>
      <cdr:y>0.518</cdr:y>
    </cdr:from>
    <cdr:to>
      <cdr:x>0.85775</cdr:x>
      <cdr:y>0.6265</cdr:y>
    </cdr:to>
    <cdr:sp macro="" textlink="">
      <cdr:nvSpPr>
        <cdr:cNvPr id="1434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54425" y="3024511"/>
          <a:ext cx="306807" cy="6335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5%</a:t>
          </a:r>
        </a:p>
      </cdr:txBody>
    </cdr:sp>
  </cdr:relSizeAnchor>
  <cdr:relSizeAnchor xmlns:cdr="http://schemas.openxmlformats.org/drawingml/2006/chartDrawing">
    <cdr:from>
      <cdr:x>0.881</cdr:x>
      <cdr:y>0.518</cdr:y>
    </cdr:from>
    <cdr:to>
      <cdr:x>0.91575</cdr:x>
      <cdr:y>0.6265</cdr:y>
    </cdr:to>
    <cdr:sp macro="" textlink="">
      <cdr:nvSpPr>
        <cdr:cNvPr id="1435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60764" y="3024511"/>
          <a:ext cx="298225" cy="6335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8%</a:t>
          </a:r>
        </a:p>
      </cdr:txBody>
    </cdr:sp>
  </cdr:relSizeAnchor>
  <cdr:relSizeAnchor xmlns:cdr="http://schemas.openxmlformats.org/drawingml/2006/chartDrawing">
    <cdr:from>
      <cdr:x>0.93275</cdr:x>
      <cdr:y>0.53175</cdr:y>
    </cdr:from>
    <cdr:to>
      <cdr:x>0.97475</cdr:x>
      <cdr:y>0.648</cdr:y>
    </cdr:to>
    <cdr:sp macro="" textlink="">
      <cdr:nvSpPr>
        <cdr:cNvPr id="1435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4884" y="3104795"/>
          <a:ext cx="360445" cy="6787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20%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36</xdr:row>
      <xdr:rowOff>123825</xdr:rowOff>
    </xdr:from>
    <xdr:to>
      <xdr:col>9</xdr:col>
      <xdr:colOff>66675</xdr:colOff>
      <xdr:row>38</xdr:row>
      <xdr:rowOff>104775</xdr:rowOff>
    </xdr:to>
    <xdr:sp macro="" textlink="">
      <xdr:nvSpPr>
        <xdr:cNvPr id="2" name="Footer"/>
        <xdr:cNvSpPr txBox="1">
          <a:spLocks noChangeArrowheads="1"/>
        </xdr:cNvSpPr>
      </xdr:nvSpPr>
      <xdr:spPr bwMode="auto">
        <a:xfrm>
          <a:off x="1704975" y="5953125"/>
          <a:ext cx="2847975" cy="3048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Change in deposit-to-GDP ratio</a:t>
          </a:r>
          <a:endParaRPr lang="en-US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104775</xdr:colOff>
      <xdr:row>5</xdr:row>
      <xdr:rowOff>104775</xdr:rowOff>
    </xdr:from>
    <xdr:to>
      <xdr:col>11</xdr:col>
      <xdr:colOff>409575</xdr:colOff>
      <xdr:row>36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19050</xdr:rowOff>
    </xdr:from>
    <xdr:to>
      <xdr:col>10</xdr:col>
      <xdr:colOff>152400</xdr:colOff>
      <xdr:row>6</xdr:row>
      <xdr:rowOff>9525</xdr:rowOff>
    </xdr:to>
    <xdr:sp macro="" textlink="">
      <xdr:nvSpPr>
        <xdr:cNvPr id="4" name="Header"/>
        <xdr:cNvSpPr txBox="1">
          <a:spLocks noChangeArrowheads="1"/>
        </xdr:cNvSpPr>
      </xdr:nvSpPr>
      <xdr:spPr bwMode="auto">
        <a:xfrm>
          <a:off x="219075" y="19050"/>
          <a:ext cx="4953000" cy="9620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1900" b="1" i="0" u="none" strike="noStrike" baseline="0">
              <a:solidFill>
                <a:srgbClr val="000000"/>
              </a:solidFill>
              <a:latin typeface="Arial"/>
              <a:cs typeface="Arial"/>
            </a:rPr>
            <a:t>Change in Deposit and Credit to GDP, 2003–07</a:t>
          </a:r>
        </a:p>
        <a:p>
          <a:pPr algn="l" rtl="0">
            <a:defRPr sz="1000"/>
          </a:pPr>
          <a:r>
            <a:rPr lang="en-US" sz="1700" b="0" i="1" u="none" strike="noStrike" baseline="0">
              <a:solidFill>
                <a:srgbClr val="000000"/>
              </a:solidFill>
              <a:latin typeface="Arial"/>
              <a:cs typeface="Arial"/>
            </a:rPr>
            <a:t>(Percentage points)</a:t>
          </a:r>
          <a:endParaRPr lang="en-US" sz="1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9525</xdr:colOff>
      <xdr:row>39</xdr:row>
      <xdr:rowOff>19050</xdr:rowOff>
    </xdr:from>
    <xdr:to>
      <xdr:col>11</xdr:col>
      <xdr:colOff>276225</xdr:colOff>
      <xdr:row>42</xdr:row>
      <xdr:rowOff>66675</xdr:rowOff>
    </xdr:to>
    <xdr:sp macro="" textlink="">
      <xdr:nvSpPr>
        <xdr:cNvPr id="5" name="Footer"/>
        <xdr:cNvSpPr txBox="1">
          <a:spLocks noChangeArrowheads="1"/>
        </xdr:cNvSpPr>
      </xdr:nvSpPr>
      <xdr:spPr bwMode="auto">
        <a:xfrm>
          <a:off x="228600" y="6334125"/>
          <a:ext cx="5600700" cy="5334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   Source: IMF, </a:t>
          </a:r>
          <a:r>
            <a:rPr lang="en-US" sz="1500" b="0" i="1" u="none" strike="noStrike" baseline="0">
              <a:solidFill>
                <a:srgbClr val="000000"/>
              </a:solidFill>
              <a:latin typeface="Arial"/>
              <a:cs typeface="Arial"/>
            </a:rPr>
            <a:t>International Financial Statistics;</a:t>
          </a:r>
          <a:r>
            <a:rPr lang="en-US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 and IMF staff calculations.</a:t>
          </a:r>
        </a:p>
        <a:p>
          <a:pPr algn="l" rtl="0">
            <a:defRPr sz="1000"/>
          </a:pPr>
          <a:endParaRPr lang="en-US" sz="15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5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5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5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5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5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9</xdr:row>
      <xdr:rowOff>85725</xdr:rowOff>
    </xdr:from>
    <xdr:to>
      <xdr:col>1</xdr:col>
      <xdr:colOff>66675</xdr:colOff>
      <xdr:row>30</xdr:row>
      <xdr:rowOff>104775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0" y="1543050"/>
          <a:ext cx="285750" cy="3419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36576" tIns="27432" rIns="36576" bIns="27432" anchor="ctr" upright="1"/>
        <a:lstStyle/>
        <a:p>
          <a:pPr algn="ctr" rtl="0">
            <a:defRPr sz="1000"/>
          </a:pPr>
          <a:r>
            <a:rPr lang="en-US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Change in credit-to-GDP ratio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0.19867</cdr:x>
      <cdr:y>0.04668</cdr:y>
    </cdr:from>
    <cdr:to>
      <cdr:x>0.9198</cdr:x>
      <cdr:y>0.90818</cdr:y>
    </cdr:to>
    <cdr:sp macro="" textlink="">
      <cdr:nvSpPr>
        <cdr:cNvPr id="307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125320" y="239738"/>
          <a:ext cx="4073181" cy="43654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</cdr:sp>
  </cdr:relSizeAnchor>
  <cdr:relSizeAnchor xmlns:cdr="http://schemas.openxmlformats.org/drawingml/2006/chartDrawing">
    <cdr:from>
      <cdr:x>0.27855</cdr:x>
      <cdr:y>0.64154</cdr:y>
    </cdr:from>
    <cdr:to>
      <cdr:x>0.29452</cdr:x>
      <cdr:y>0.64326</cdr:y>
    </cdr:to>
    <cdr:sp macro="" textlink="">
      <cdr:nvSpPr>
        <cdr:cNvPr id="307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576507" y="3254043"/>
          <a:ext cx="90238" cy="870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</cdr:sp>
  </cdr:relSizeAnchor>
  <cdr:relSizeAnchor xmlns:cdr="http://schemas.openxmlformats.org/drawingml/2006/chartDrawing">
    <cdr:from>
      <cdr:x>0.27855</cdr:x>
      <cdr:y>0.58831</cdr:y>
    </cdr:from>
    <cdr:to>
      <cdr:x>0.3132</cdr:x>
      <cdr:y>0.63124</cdr:y>
    </cdr:to>
    <cdr:sp macro="" textlink="">
      <cdr:nvSpPr>
        <cdr:cNvPr id="307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576507" y="2984310"/>
          <a:ext cx="195746" cy="2175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64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76425" y="10363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219075</xdr:colOff>
      <xdr:row>65</xdr:row>
      <xdr:rowOff>0</xdr:rowOff>
    </xdr:from>
    <xdr:ext cx="76200" cy="200025"/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876425" y="1052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219075</xdr:colOff>
      <xdr:row>66</xdr:row>
      <xdr:rowOff>0</xdr:rowOff>
    </xdr:from>
    <xdr:ext cx="76200" cy="200025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876425" y="10687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219075</xdr:colOff>
      <xdr:row>67</xdr:row>
      <xdr:rowOff>0</xdr:rowOff>
    </xdr:from>
    <xdr:ext cx="76200" cy="200025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876425" y="10848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219075</xdr:colOff>
      <xdr:row>68</xdr:row>
      <xdr:rowOff>0</xdr:rowOff>
    </xdr:from>
    <xdr:ext cx="76200" cy="200025"/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1876425" y="11010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219075</xdr:colOff>
      <xdr:row>69</xdr:row>
      <xdr:rowOff>0</xdr:rowOff>
    </xdr:from>
    <xdr:ext cx="76200" cy="200025"/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876425" y="11172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219075</xdr:colOff>
      <xdr:row>70</xdr:row>
      <xdr:rowOff>0</xdr:rowOff>
    </xdr:from>
    <xdr:ext cx="76200" cy="200025"/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876425" y="11334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94</xdr:col>
      <xdr:colOff>19050</xdr:colOff>
      <xdr:row>10</xdr:row>
      <xdr:rowOff>19050</xdr:rowOff>
    </xdr:to>
    <xdr:sp macro="" textlink="">
      <xdr:nvSpPr>
        <xdr:cNvPr id="2" name="Header"/>
        <xdr:cNvSpPr txBox="1">
          <a:spLocks noChangeArrowheads="1"/>
        </xdr:cNvSpPr>
      </xdr:nvSpPr>
      <xdr:spPr bwMode="auto">
        <a:xfrm>
          <a:off x="0" y="0"/>
          <a:ext cx="5391150" cy="4000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Figure 6. Relative Magnitudes of Exposure for emerging and western Europe, December 2007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absolute">
    <xdr:from>
      <xdr:col>3</xdr:col>
      <xdr:colOff>28575</xdr:colOff>
      <xdr:row>215</xdr:row>
      <xdr:rowOff>9525</xdr:rowOff>
    </xdr:from>
    <xdr:to>
      <xdr:col>93</xdr:col>
      <xdr:colOff>28575</xdr:colOff>
      <xdr:row>228</xdr:row>
      <xdr:rowOff>0</xdr:rowOff>
    </xdr:to>
    <xdr:sp macro="" textlink="">
      <xdr:nvSpPr>
        <xdr:cNvPr id="3" name="Footer"/>
        <xdr:cNvSpPr txBox="1">
          <a:spLocks noChangeArrowheads="1"/>
        </xdr:cNvSpPr>
      </xdr:nvSpPr>
      <xdr:spPr bwMode="auto">
        <a:xfrm>
          <a:off x="200025" y="8201025"/>
          <a:ext cx="5143500" cy="4857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Source: BIS, International Banking Statistics, Table 9B, June 2008, IFS, WEO, authors' calculations.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94</xdr:col>
      <xdr:colOff>9525</xdr:colOff>
      <xdr:row>110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94</xdr:col>
      <xdr:colOff>9525</xdr:colOff>
      <xdr:row>210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pschellekens\Desktop\data%20part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iotker\Local%20Settings\Temporary%20Internet%20Files\OLK42\2007%2006%20BIS%20Table%209b%20consolidated%20foreign%20claims_KD_IO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Users\plukyantsau\My%20Documents\Mine\Thanasis\Fall_2007\IBOR_071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B229733/Documents/From%20Fund/2007%2012%20BIS%20Table%209b%20%20foreign%20intl%20and%20bank%20claims%20Jan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arvai/Local%20Settings/Temporary%20Internet%20Files/OLK70/EBRD%20dat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B229733/AppData/Local/Temp/notes86CEEC/Box5_data_figures_0804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enata/Local%20Settings/Temporary%20Internet%20Files/Content.IE5/9QV890L1/Copy%20of%202007%2012%20BIS%20Table%209b%20%20foreign%20intl%20and%20bank%20claims%20Jan16%20Aug%20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ster%20intl%20claim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ster%20fintl%20claim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4_alt"/>
      <sheetName val="Fig5_alt"/>
      <sheetName val="Table1"/>
      <sheetName val="data for fig1"/>
      <sheetName val="Analysis"/>
      <sheetName val="Sectoral data"/>
      <sheetName val="Credit"/>
      <sheetName val="GDP"/>
      <sheetName val="Sheet1"/>
      <sheetName val="Sheet2"/>
      <sheetName val="EDSS1"/>
      <sheetName val="Romania calculations"/>
      <sheetName val="estonia"/>
      <sheetName val="Sheet3"/>
      <sheetName val="qRep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">
          <cell r="A7">
            <v>37287</v>
          </cell>
          <cell r="B7">
            <v>515735</v>
          </cell>
          <cell r="C7">
            <v>16842</v>
          </cell>
          <cell r="D7">
            <v>1051</v>
          </cell>
          <cell r="E7">
            <v>385</v>
          </cell>
          <cell r="F7">
            <v>2732</v>
          </cell>
          <cell r="G7">
            <v>5067</v>
          </cell>
          <cell r="H7">
            <v>0</v>
          </cell>
          <cell r="I7">
            <v>0</v>
          </cell>
          <cell r="J7">
            <v>1707</v>
          </cell>
          <cell r="K7">
            <v>31022</v>
          </cell>
          <cell r="L7">
            <v>13</v>
          </cell>
          <cell r="M7">
            <v>7648</v>
          </cell>
          <cell r="N7">
            <v>1947</v>
          </cell>
          <cell r="O7">
            <v>1125</v>
          </cell>
          <cell r="P7">
            <v>3433</v>
          </cell>
          <cell r="Q7">
            <v>6691</v>
          </cell>
          <cell r="R7">
            <v>5788</v>
          </cell>
          <cell r="S7">
            <v>5038</v>
          </cell>
          <cell r="T7">
            <v>14850</v>
          </cell>
          <cell r="U7">
            <v>7879</v>
          </cell>
          <cell r="V7">
            <v>14974</v>
          </cell>
          <cell r="W7">
            <v>10743</v>
          </cell>
          <cell r="X7">
            <v>10352</v>
          </cell>
          <cell r="Y7">
            <v>17898</v>
          </cell>
          <cell r="Z7">
            <v>114</v>
          </cell>
          <cell r="AA7">
            <v>8085</v>
          </cell>
          <cell r="AB7">
            <v>1092</v>
          </cell>
          <cell r="AC7">
            <v>1941</v>
          </cell>
          <cell r="AD7">
            <v>7429</v>
          </cell>
          <cell r="AE7">
            <v>3190</v>
          </cell>
          <cell r="AF7">
            <v>5813</v>
          </cell>
          <cell r="AG7">
            <v>1204</v>
          </cell>
          <cell r="AH7">
            <v>31097</v>
          </cell>
          <cell r="AI7">
            <v>1840</v>
          </cell>
          <cell r="AJ7">
            <v>13141</v>
          </cell>
          <cell r="AK7">
            <v>14891</v>
          </cell>
          <cell r="AL7">
            <v>68810</v>
          </cell>
          <cell r="AM7">
            <v>23585</v>
          </cell>
          <cell r="AN7">
            <v>3186</v>
          </cell>
          <cell r="AO7">
            <v>13641</v>
          </cell>
          <cell r="AP7">
            <v>444</v>
          </cell>
          <cell r="AQ7">
            <v>1834</v>
          </cell>
          <cell r="AR7">
            <v>4205</v>
          </cell>
          <cell r="AS7">
            <v>10584</v>
          </cell>
          <cell r="AT7">
            <v>42219</v>
          </cell>
          <cell r="AU7">
            <v>14379</v>
          </cell>
          <cell r="AV7">
            <v>2772</v>
          </cell>
          <cell r="AW7">
            <v>434</v>
          </cell>
          <cell r="AX7">
            <v>37783</v>
          </cell>
          <cell r="AY7">
            <v>22</v>
          </cell>
          <cell r="AZ7">
            <v>73</v>
          </cell>
          <cell r="BA7">
            <v>2515</v>
          </cell>
          <cell r="BB7">
            <v>1098</v>
          </cell>
          <cell r="BC7">
            <v>22</v>
          </cell>
          <cell r="BD7">
            <v>4555</v>
          </cell>
          <cell r="BE7">
            <v>8791</v>
          </cell>
          <cell r="BF7">
            <v>17761</v>
          </cell>
        </row>
        <row r="8">
          <cell r="A8">
            <v>37621</v>
          </cell>
          <cell r="B8">
            <v>436157</v>
          </cell>
          <cell r="C8">
            <v>15375</v>
          </cell>
          <cell r="D8">
            <v>1106</v>
          </cell>
          <cell r="E8">
            <v>268</v>
          </cell>
          <cell r="F8">
            <v>2832</v>
          </cell>
          <cell r="G8">
            <v>3442</v>
          </cell>
          <cell r="H8">
            <v>0</v>
          </cell>
          <cell r="I8">
            <v>1</v>
          </cell>
          <cell r="J8">
            <v>1606</v>
          </cell>
          <cell r="K8">
            <v>24261</v>
          </cell>
          <cell r="L8">
            <v>0</v>
          </cell>
          <cell r="M8">
            <v>6831</v>
          </cell>
          <cell r="N8">
            <v>2703</v>
          </cell>
          <cell r="O8">
            <v>550</v>
          </cell>
          <cell r="P8">
            <v>2704</v>
          </cell>
          <cell r="Q8">
            <v>7196</v>
          </cell>
          <cell r="R8">
            <v>4740</v>
          </cell>
          <cell r="S8">
            <v>5479</v>
          </cell>
          <cell r="T8">
            <v>14368</v>
          </cell>
          <cell r="U8">
            <v>8081</v>
          </cell>
          <cell r="V8">
            <v>14910</v>
          </cell>
          <cell r="W8">
            <v>6231</v>
          </cell>
          <cell r="X8">
            <v>9348</v>
          </cell>
          <cell r="Y8">
            <v>13993</v>
          </cell>
          <cell r="Z8">
            <v>171</v>
          </cell>
          <cell r="AA8">
            <v>5722</v>
          </cell>
          <cell r="AB8">
            <v>914</v>
          </cell>
          <cell r="AC8">
            <v>1266</v>
          </cell>
          <cell r="AD8">
            <v>7548</v>
          </cell>
          <cell r="AE8">
            <v>2370</v>
          </cell>
          <cell r="AF8">
            <v>5062</v>
          </cell>
          <cell r="AG8">
            <v>1013</v>
          </cell>
          <cell r="AH8">
            <v>25409</v>
          </cell>
          <cell r="AI8">
            <v>2750</v>
          </cell>
          <cell r="AJ8">
            <v>11751</v>
          </cell>
          <cell r="AK8">
            <v>9803</v>
          </cell>
          <cell r="AL8">
            <v>61161</v>
          </cell>
          <cell r="AM8">
            <v>22002</v>
          </cell>
          <cell r="AN8">
            <v>2918</v>
          </cell>
          <cell r="AO8">
            <v>17026</v>
          </cell>
          <cell r="AP8">
            <v>651</v>
          </cell>
          <cell r="AQ8">
            <v>1427</v>
          </cell>
          <cell r="AR8">
            <v>3538</v>
          </cell>
          <cell r="AS8">
            <v>7445</v>
          </cell>
          <cell r="AT8">
            <v>39951</v>
          </cell>
          <cell r="AU8">
            <v>13667</v>
          </cell>
          <cell r="AV8">
            <v>3078</v>
          </cell>
          <cell r="AW8">
            <v>407</v>
          </cell>
          <cell r="AX8">
            <v>23035</v>
          </cell>
          <cell r="AY8">
            <v>26</v>
          </cell>
          <cell r="AZ8">
            <v>121</v>
          </cell>
          <cell r="BA8">
            <v>2777</v>
          </cell>
          <cell r="BB8">
            <v>1212</v>
          </cell>
          <cell r="BC8">
            <v>11</v>
          </cell>
          <cell r="BD8">
            <v>3175</v>
          </cell>
          <cell r="BE8">
            <v>4019</v>
          </cell>
          <cell r="BF8">
            <v>8706</v>
          </cell>
        </row>
        <row r="9">
          <cell r="A9">
            <v>37986</v>
          </cell>
          <cell r="B9">
            <v>431790</v>
          </cell>
          <cell r="C9">
            <v>16187</v>
          </cell>
          <cell r="D9">
            <v>877</v>
          </cell>
          <cell r="E9">
            <v>286</v>
          </cell>
          <cell r="F9">
            <v>3146</v>
          </cell>
          <cell r="G9">
            <v>4017</v>
          </cell>
          <cell r="H9">
            <v>80</v>
          </cell>
          <cell r="I9">
            <v>52</v>
          </cell>
          <cell r="J9">
            <v>1226</v>
          </cell>
          <cell r="K9">
            <v>26334</v>
          </cell>
          <cell r="L9">
            <v>0</v>
          </cell>
          <cell r="M9">
            <v>6726</v>
          </cell>
          <cell r="N9">
            <v>2619</v>
          </cell>
          <cell r="O9">
            <v>511</v>
          </cell>
          <cell r="P9">
            <v>2444</v>
          </cell>
          <cell r="Q9">
            <v>5382</v>
          </cell>
          <cell r="R9">
            <v>4380</v>
          </cell>
          <cell r="S9">
            <v>3024</v>
          </cell>
          <cell r="T9">
            <v>18036</v>
          </cell>
          <cell r="U9">
            <v>9822</v>
          </cell>
          <cell r="V9">
            <v>14061</v>
          </cell>
          <cell r="W9">
            <v>6258</v>
          </cell>
          <cell r="X9">
            <v>10043</v>
          </cell>
          <cell r="Y9">
            <v>12800</v>
          </cell>
          <cell r="Z9">
            <v>126</v>
          </cell>
          <cell r="AA9">
            <v>6407</v>
          </cell>
          <cell r="AB9">
            <v>1000</v>
          </cell>
          <cell r="AC9">
            <v>1099</v>
          </cell>
          <cell r="AD9">
            <v>3450</v>
          </cell>
          <cell r="AE9">
            <v>1230</v>
          </cell>
          <cell r="AF9">
            <v>5167</v>
          </cell>
          <cell r="AG9">
            <v>708</v>
          </cell>
          <cell r="AH9">
            <v>20704</v>
          </cell>
          <cell r="AI9">
            <v>3038</v>
          </cell>
          <cell r="AJ9">
            <v>11778</v>
          </cell>
          <cell r="AK9">
            <v>7538</v>
          </cell>
          <cell r="AL9">
            <v>60787</v>
          </cell>
          <cell r="AM9">
            <v>22239</v>
          </cell>
          <cell r="AN9">
            <v>3216</v>
          </cell>
          <cell r="AO9">
            <v>10280</v>
          </cell>
          <cell r="AP9">
            <v>690</v>
          </cell>
          <cell r="AQ9">
            <v>1351</v>
          </cell>
          <cell r="AR9">
            <v>2346</v>
          </cell>
          <cell r="AS9">
            <v>14129</v>
          </cell>
          <cell r="AT9">
            <v>45863</v>
          </cell>
          <cell r="AU9">
            <v>14535</v>
          </cell>
          <cell r="AV9">
            <v>2235</v>
          </cell>
          <cell r="AW9">
            <v>233</v>
          </cell>
          <cell r="AX9">
            <v>19270</v>
          </cell>
          <cell r="AY9">
            <v>68</v>
          </cell>
          <cell r="AZ9">
            <v>88</v>
          </cell>
          <cell r="BA9">
            <v>4022</v>
          </cell>
          <cell r="BB9">
            <v>1331</v>
          </cell>
          <cell r="BC9">
            <v>154</v>
          </cell>
          <cell r="BD9">
            <v>3534</v>
          </cell>
          <cell r="BE9">
            <v>4582</v>
          </cell>
          <cell r="BF9">
            <v>10281</v>
          </cell>
        </row>
        <row r="10">
          <cell r="A10">
            <v>38352</v>
          </cell>
          <cell r="B10">
            <v>460557</v>
          </cell>
          <cell r="C10">
            <v>17781</v>
          </cell>
          <cell r="D10">
            <v>917</v>
          </cell>
          <cell r="E10">
            <v>360</v>
          </cell>
          <cell r="F10">
            <v>1429</v>
          </cell>
          <cell r="G10">
            <v>2805</v>
          </cell>
          <cell r="H10">
            <v>109</v>
          </cell>
          <cell r="I10">
            <v>70</v>
          </cell>
          <cell r="J10">
            <v>1478</v>
          </cell>
          <cell r="K10">
            <v>25874</v>
          </cell>
          <cell r="L10">
            <v>0</v>
          </cell>
          <cell r="M10">
            <v>6091</v>
          </cell>
          <cell r="N10">
            <v>2467</v>
          </cell>
          <cell r="O10">
            <v>367</v>
          </cell>
          <cell r="P10">
            <v>2866</v>
          </cell>
          <cell r="Q10">
            <v>3202</v>
          </cell>
          <cell r="R10">
            <v>4838</v>
          </cell>
          <cell r="S10">
            <v>1603</v>
          </cell>
          <cell r="T10">
            <v>17244</v>
          </cell>
          <cell r="U10">
            <v>11858</v>
          </cell>
          <cell r="V10">
            <v>12015</v>
          </cell>
          <cell r="W10">
            <v>6537</v>
          </cell>
          <cell r="X10">
            <v>14528</v>
          </cell>
          <cell r="Y10">
            <v>13686</v>
          </cell>
          <cell r="Z10">
            <v>89</v>
          </cell>
          <cell r="AA10">
            <v>7289</v>
          </cell>
          <cell r="AB10">
            <v>990</v>
          </cell>
          <cell r="AC10">
            <v>1134</v>
          </cell>
          <cell r="AD10">
            <v>5076</v>
          </cell>
          <cell r="AE10">
            <v>996</v>
          </cell>
          <cell r="AF10">
            <v>5036</v>
          </cell>
          <cell r="AG10">
            <v>987</v>
          </cell>
          <cell r="AH10">
            <v>18988</v>
          </cell>
          <cell r="AI10">
            <v>4359</v>
          </cell>
          <cell r="AJ10">
            <v>14053</v>
          </cell>
          <cell r="AK10">
            <v>8498</v>
          </cell>
          <cell r="AL10">
            <v>71729</v>
          </cell>
          <cell r="AM10">
            <v>18126</v>
          </cell>
          <cell r="AN10">
            <v>3111</v>
          </cell>
          <cell r="AO10">
            <v>8821</v>
          </cell>
          <cell r="AP10">
            <v>661</v>
          </cell>
          <cell r="AQ10">
            <v>1123</v>
          </cell>
          <cell r="AR10">
            <v>2014</v>
          </cell>
          <cell r="AS10">
            <v>8811</v>
          </cell>
          <cell r="AT10">
            <v>71139</v>
          </cell>
          <cell r="AU10">
            <v>11452</v>
          </cell>
          <cell r="AV10">
            <v>2671</v>
          </cell>
          <cell r="AW10">
            <v>163</v>
          </cell>
          <cell r="AX10">
            <v>23122</v>
          </cell>
          <cell r="AY10">
            <v>413</v>
          </cell>
          <cell r="AZ10">
            <v>122</v>
          </cell>
          <cell r="BA10">
            <v>3540</v>
          </cell>
          <cell r="BB10">
            <v>1677</v>
          </cell>
          <cell r="BC10">
            <v>157</v>
          </cell>
          <cell r="BD10">
            <v>2686</v>
          </cell>
          <cell r="BE10">
            <v>5212</v>
          </cell>
          <cell r="BF10">
            <v>8187</v>
          </cell>
        </row>
        <row r="11">
          <cell r="A11">
            <v>38717</v>
          </cell>
          <cell r="B11">
            <v>526304</v>
          </cell>
          <cell r="C11">
            <v>17805</v>
          </cell>
          <cell r="D11">
            <v>1253</v>
          </cell>
          <cell r="E11">
            <v>357</v>
          </cell>
          <cell r="F11">
            <v>4276</v>
          </cell>
          <cell r="G11">
            <v>1891</v>
          </cell>
          <cell r="H11">
            <v>262</v>
          </cell>
          <cell r="I11">
            <v>143</v>
          </cell>
          <cell r="J11">
            <v>1394</v>
          </cell>
          <cell r="K11">
            <v>26231</v>
          </cell>
          <cell r="L11">
            <v>2</v>
          </cell>
          <cell r="M11">
            <v>6080</v>
          </cell>
          <cell r="N11">
            <v>2553</v>
          </cell>
          <cell r="O11">
            <v>452</v>
          </cell>
          <cell r="P11">
            <v>3265</v>
          </cell>
          <cell r="Q11">
            <v>3584</v>
          </cell>
          <cell r="R11">
            <v>3971</v>
          </cell>
          <cell r="S11">
            <v>1823</v>
          </cell>
          <cell r="T11">
            <v>17978</v>
          </cell>
          <cell r="U11">
            <v>12885</v>
          </cell>
          <cell r="V11">
            <v>11076</v>
          </cell>
          <cell r="W11">
            <v>9208</v>
          </cell>
          <cell r="X11">
            <v>17052</v>
          </cell>
          <cell r="Y11">
            <v>17269</v>
          </cell>
          <cell r="Z11">
            <v>121</v>
          </cell>
          <cell r="AA11">
            <v>7292</v>
          </cell>
          <cell r="AB11">
            <v>1279</v>
          </cell>
          <cell r="AC11">
            <v>1496</v>
          </cell>
          <cell r="AD11">
            <v>5434</v>
          </cell>
          <cell r="AE11">
            <v>1954</v>
          </cell>
          <cell r="AF11">
            <v>4732</v>
          </cell>
          <cell r="AG11">
            <v>1568</v>
          </cell>
          <cell r="AH11">
            <v>20257</v>
          </cell>
          <cell r="AI11">
            <v>3291</v>
          </cell>
          <cell r="AJ11">
            <v>17216</v>
          </cell>
          <cell r="AK11">
            <v>9491</v>
          </cell>
          <cell r="AL11">
            <v>84600</v>
          </cell>
          <cell r="AM11">
            <v>23262</v>
          </cell>
          <cell r="AN11">
            <v>4176</v>
          </cell>
          <cell r="AO11">
            <v>10277</v>
          </cell>
          <cell r="AP11">
            <v>271</v>
          </cell>
          <cell r="AQ11">
            <v>2561</v>
          </cell>
          <cell r="AR11">
            <v>3321</v>
          </cell>
          <cell r="AS11">
            <v>3770</v>
          </cell>
          <cell r="AT11">
            <v>97072</v>
          </cell>
          <cell r="AU11">
            <v>9203</v>
          </cell>
          <cell r="AV11">
            <v>2545</v>
          </cell>
          <cell r="AW11">
            <v>273</v>
          </cell>
          <cell r="AX11">
            <v>26511</v>
          </cell>
          <cell r="AY11">
            <v>340</v>
          </cell>
          <cell r="AZ11">
            <v>193</v>
          </cell>
          <cell r="BA11">
            <v>4504</v>
          </cell>
          <cell r="BB11">
            <v>2379</v>
          </cell>
          <cell r="BC11">
            <v>210</v>
          </cell>
          <cell r="BD11">
            <v>4306</v>
          </cell>
          <cell r="BE11">
            <v>5812</v>
          </cell>
          <cell r="BF11">
            <v>5777</v>
          </cell>
        </row>
        <row r="12">
          <cell r="A12">
            <v>39082</v>
          </cell>
          <cell r="B12">
            <v>636371</v>
          </cell>
          <cell r="C12">
            <v>20150</v>
          </cell>
          <cell r="D12">
            <v>1148</v>
          </cell>
          <cell r="E12">
            <v>380</v>
          </cell>
          <cell r="F12">
            <v>11488</v>
          </cell>
          <cell r="G12">
            <v>1498</v>
          </cell>
          <cell r="H12">
            <v>238</v>
          </cell>
          <cell r="I12">
            <v>75</v>
          </cell>
          <cell r="J12">
            <v>3678</v>
          </cell>
          <cell r="K12">
            <v>30092</v>
          </cell>
          <cell r="L12">
            <v>23</v>
          </cell>
          <cell r="M12">
            <v>7106</v>
          </cell>
          <cell r="N12">
            <v>2305</v>
          </cell>
          <cell r="O12">
            <v>505</v>
          </cell>
          <cell r="P12">
            <v>3751</v>
          </cell>
          <cell r="Q12">
            <v>3240</v>
          </cell>
          <cell r="R12">
            <v>4566</v>
          </cell>
          <cell r="S12">
            <v>1420</v>
          </cell>
          <cell r="T12">
            <v>18318</v>
          </cell>
          <cell r="U12">
            <v>14121</v>
          </cell>
          <cell r="V12">
            <v>11435</v>
          </cell>
          <cell r="W12">
            <v>10944</v>
          </cell>
          <cell r="X12">
            <v>21353</v>
          </cell>
          <cell r="Y12">
            <v>22181</v>
          </cell>
          <cell r="Z12">
            <v>151</v>
          </cell>
          <cell r="AA12">
            <v>8560</v>
          </cell>
          <cell r="AB12">
            <v>1784</v>
          </cell>
          <cell r="AC12">
            <v>2160</v>
          </cell>
          <cell r="AD12">
            <v>6463</v>
          </cell>
          <cell r="AE12">
            <v>1860</v>
          </cell>
          <cell r="AF12">
            <v>5458</v>
          </cell>
          <cell r="AG12">
            <v>1952</v>
          </cell>
          <cell r="AH12">
            <v>16861</v>
          </cell>
          <cell r="AI12">
            <v>3210</v>
          </cell>
          <cell r="AJ12">
            <v>23649</v>
          </cell>
          <cell r="AK12">
            <v>11995</v>
          </cell>
          <cell r="AL12">
            <v>98708</v>
          </cell>
          <cell r="AM12">
            <v>27465</v>
          </cell>
          <cell r="AN12">
            <v>6903</v>
          </cell>
          <cell r="AO12">
            <v>11234</v>
          </cell>
          <cell r="AP12">
            <v>100</v>
          </cell>
          <cell r="AQ12">
            <v>2998</v>
          </cell>
          <cell r="AR12">
            <v>4186</v>
          </cell>
          <cell r="AS12">
            <v>3354</v>
          </cell>
          <cell r="AT12">
            <v>133033</v>
          </cell>
          <cell r="AU12">
            <v>10688</v>
          </cell>
          <cell r="AV12">
            <v>3438</v>
          </cell>
          <cell r="AW12">
            <v>602</v>
          </cell>
          <cell r="AX12">
            <v>25874</v>
          </cell>
          <cell r="AY12">
            <v>689</v>
          </cell>
          <cell r="AZ12">
            <v>239</v>
          </cell>
          <cell r="BA12">
            <v>4793</v>
          </cell>
          <cell r="BB12">
            <v>1702</v>
          </cell>
          <cell r="BC12">
            <v>241</v>
          </cell>
          <cell r="BD12">
            <v>4743</v>
          </cell>
          <cell r="BE12">
            <v>10149</v>
          </cell>
          <cell r="BF12">
            <v>11114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w data sorted by size"/>
      <sheetName val="Raw data sorted by size (credit"/>
      <sheetName val="Raw data sorted by size (GDP)"/>
      <sheetName val="Raw data sorted by size (Asset)"/>
      <sheetName val="Share of EUR exposure to EE"/>
      <sheetName val="AUS exp"/>
      <sheetName val="GER exp"/>
      <sheetName val="ITA exp"/>
      <sheetName val="FRA exp"/>
      <sheetName val="BELG exp"/>
      <sheetName val="SWE exp"/>
      <sheetName val="Neth exp"/>
      <sheetName val="Swiss exp"/>
      <sheetName val="POR exp"/>
      <sheetName val="SPA exp"/>
      <sheetName val="data for pie charts"/>
      <sheetName val="Share of EUR expos to EE (All)"/>
      <sheetName val="Share of EE exposure to EUR"/>
      <sheetName val="med and high vulner"/>
      <sheetName val="Share of EE expos to EUR (All)"/>
      <sheetName val="GDP Assets"/>
      <sheetName val="Panel1"/>
      <sheetName val="Panel2"/>
      <sheetName val="BGR exp"/>
      <sheetName val="CRO exp"/>
      <sheetName val="EST exp"/>
      <sheetName val="HUN exp"/>
      <sheetName val="LAT exp"/>
      <sheetName val="LTH exp"/>
      <sheetName val="ROM exp"/>
      <sheetName val="SRB exp"/>
      <sheetName val="TUR exp"/>
      <sheetName val="UKR exp"/>
      <sheetName val="Panel_EE_EU exp"/>
      <sheetName val="Panel_EE_oth exp"/>
    </sheetNames>
    <sheetDataSet>
      <sheetData sheetId="0" refreshError="1">
        <row r="7">
          <cell r="B7" t="str">
            <v>Total</v>
          </cell>
          <cell r="C7" t="str">
            <v xml:space="preserve">   o/w from</v>
          </cell>
          <cell r="D7" t="str">
            <v>share from</v>
          </cell>
        </row>
        <row r="8">
          <cell r="B8" t="str">
            <v>foreign</v>
          </cell>
          <cell r="C8" t="str">
            <v>Europe</v>
          </cell>
          <cell r="D8" t="str">
            <v>Europe</v>
          </cell>
          <cell r="E8" t="str">
            <v>Austria</v>
          </cell>
          <cell r="F8" t="str">
            <v>Germany</v>
          </cell>
          <cell r="G8" t="str">
            <v>Italy</v>
          </cell>
          <cell r="H8" t="str">
            <v>France</v>
          </cell>
          <cell r="I8" t="str">
            <v>Belgium</v>
          </cell>
          <cell r="J8" t="str">
            <v>Sweden</v>
          </cell>
          <cell r="K8" t="str">
            <v>Nether-</v>
          </cell>
          <cell r="L8" t="str">
            <v>Switzer-</v>
          </cell>
          <cell r="M8" t="str">
            <v>United</v>
          </cell>
          <cell r="N8" t="str">
            <v>Portugal</v>
          </cell>
          <cell r="O8" t="str">
            <v>Spain</v>
          </cell>
        </row>
        <row r="9">
          <cell r="B9" t="str">
            <v>claims</v>
          </cell>
          <cell r="K9" t="str">
            <v>lands</v>
          </cell>
          <cell r="L9" t="str">
            <v>land</v>
          </cell>
          <cell r="M9" t="str">
            <v>Kingdom</v>
          </cell>
        </row>
        <row r="10">
          <cell r="A10" t="str">
            <v>All countries</v>
          </cell>
          <cell r="B10">
            <v>31304348</v>
          </cell>
          <cell r="C10">
            <v>20673761</v>
          </cell>
          <cell r="E10">
            <v>476088</v>
          </cell>
          <cell r="F10">
            <v>4114455</v>
          </cell>
          <cell r="G10">
            <v>1114418</v>
          </cell>
          <cell r="H10">
            <v>3198847</v>
          </cell>
          <cell r="I10">
            <v>1293260</v>
          </cell>
          <cell r="J10">
            <v>685126</v>
          </cell>
          <cell r="K10">
            <v>2375933</v>
          </cell>
          <cell r="L10">
            <v>2675113</v>
          </cell>
          <cell r="M10">
            <v>3483214</v>
          </cell>
          <cell r="N10">
            <v>140539</v>
          </cell>
          <cell r="O10">
            <v>1116768</v>
          </cell>
        </row>
        <row r="11">
          <cell r="A11" t="str">
            <v>Developed countries</v>
          </cell>
          <cell r="B11">
            <v>25500350</v>
          </cell>
          <cell r="C11">
            <v>16761000</v>
          </cell>
          <cell r="E11">
            <v>225478</v>
          </cell>
          <cell r="F11">
            <v>3478930</v>
          </cell>
          <cell r="G11">
            <v>894220</v>
          </cell>
          <cell r="H11">
            <v>2692877</v>
          </cell>
          <cell r="I11">
            <v>1124238</v>
          </cell>
          <cell r="J11">
            <v>572594</v>
          </cell>
          <cell r="K11">
            <v>2067996</v>
          </cell>
          <cell r="L11">
            <v>2253970</v>
          </cell>
          <cell r="M11">
            <v>2546230</v>
          </cell>
          <cell r="N11">
            <v>105374</v>
          </cell>
          <cell r="O11">
            <v>799093</v>
          </cell>
        </row>
        <row r="12">
          <cell r="A12" t="str">
            <v>Europe</v>
          </cell>
          <cell r="B12">
            <v>16820298</v>
          </cell>
          <cell r="C12">
            <v>10749648</v>
          </cell>
          <cell r="E12">
            <v>193950</v>
          </cell>
          <cell r="F12">
            <v>2507291</v>
          </cell>
          <cell r="G12">
            <v>831863</v>
          </cell>
          <cell r="H12">
            <v>1761094</v>
          </cell>
          <cell r="I12">
            <v>934151</v>
          </cell>
          <cell r="J12">
            <v>512071</v>
          </cell>
          <cell r="K12">
            <v>1288901</v>
          </cell>
          <cell r="L12">
            <v>862758</v>
          </cell>
          <cell r="M12">
            <v>1087092</v>
          </cell>
          <cell r="N12">
            <v>94347</v>
          </cell>
          <cell r="O12">
            <v>676130</v>
          </cell>
        </row>
        <row r="13">
          <cell r="A13" t="str">
            <v>Other developed countries</v>
          </cell>
          <cell r="B13">
            <v>8680052</v>
          </cell>
          <cell r="C13">
            <v>6011352</v>
          </cell>
          <cell r="E13">
            <v>31528</v>
          </cell>
          <cell r="F13">
            <v>971639</v>
          </cell>
          <cell r="G13">
            <v>62357</v>
          </cell>
          <cell r="H13">
            <v>931783</v>
          </cell>
          <cell r="I13">
            <v>190087</v>
          </cell>
          <cell r="J13">
            <v>60523</v>
          </cell>
          <cell r="K13">
            <v>779095</v>
          </cell>
          <cell r="L13">
            <v>1391212</v>
          </cell>
          <cell r="M13">
            <v>1459138</v>
          </cell>
          <cell r="N13">
            <v>11027</v>
          </cell>
          <cell r="O13">
            <v>122963</v>
          </cell>
        </row>
        <row r="14">
          <cell r="A14" t="str">
            <v>Developing countries</v>
          </cell>
          <cell r="B14">
            <v>3692280</v>
          </cell>
          <cell r="C14">
            <v>2587584</v>
          </cell>
          <cell r="E14">
            <v>236958</v>
          </cell>
          <cell r="F14">
            <v>364660</v>
          </cell>
          <cell r="G14">
            <v>186634</v>
          </cell>
          <cell r="H14">
            <v>319446</v>
          </cell>
          <cell r="I14">
            <v>117035</v>
          </cell>
          <cell r="J14">
            <v>89140</v>
          </cell>
          <cell r="K14">
            <v>233675</v>
          </cell>
          <cell r="L14">
            <v>202164</v>
          </cell>
          <cell r="M14">
            <v>520064</v>
          </cell>
          <cell r="N14">
            <v>25182</v>
          </cell>
          <cell r="O14">
            <v>292626</v>
          </cell>
        </row>
        <row r="15">
          <cell r="A15" t="str">
            <v>Eeurope?</v>
          </cell>
          <cell r="B15">
            <v>1261183</v>
          </cell>
          <cell r="C15">
            <v>1036271</v>
          </cell>
          <cell r="E15">
            <v>221631</v>
          </cell>
          <cell r="F15">
            <v>176835</v>
          </cell>
          <cell r="G15">
            <v>166935</v>
          </cell>
          <cell r="H15">
            <v>119630</v>
          </cell>
          <cell r="I15">
            <v>91013</v>
          </cell>
          <cell r="J15">
            <v>80925</v>
          </cell>
          <cell r="K15">
            <v>67256</v>
          </cell>
          <cell r="L15">
            <v>51709</v>
          </cell>
          <cell r="M15">
            <v>42245</v>
          </cell>
          <cell r="N15">
            <v>11744</v>
          </cell>
          <cell r="O15">
            <v>6348</v>
          </cell>
          <cell r="P15">
            <v>2072542</v>
          </cell>
        </row>
        <row r="16">
          <cell r="A16" t="str">
            <v xml:space="preserve">   Share</v>
          </cell>
          <cell r="E16">
            <v>21.387359098150966</v>
          </cell>
          <cell r="F16">
            <v>17.064551647204254</v>
          </cell>
          <cell r="G16">
            <v>16.109203094557312</v>
          </cell>
          <cell r="H16">
            <v>11.544277510419573</v>
          </cell>
          <cell r="I16">
            <v>8.782741194147091</v>
          </cell>
          <cell r="J16">
            <v>7.8092506689852366</v>
          </cell>
          <cell r="K16">
            <v>6.4901941673558365</v>
          </cell>
          <cell r="L16">
            <v>4.9899109402849255</v>
          </cell>
          <cell r="M16">
            <v>4.0766363238959693</v>
          </cell>
          <cell r="N16">
            <v>1.1332942830591612</v>
          </cell>
          <cell r="O16">
            <v>0.61258107193967604</v>
          </cell>
          <cell r="P16">
            <v>100.00000000000001</v>
          </cell>
        </row>
        <row r="17">
          <cell r="A17" t="str">
            <v>Poland</v>
          </cell>
          <cell r="B17">
            <v>194804</v>
          </cell>
          <cell r="C17">
            <v>159116</v>
          </cell>
          <cell r="D17">
            <v>81.680047637625506</v>
          </cell>
          <cell r="E17">
            <v>12176</v>
          </cell>
          <cell r="F17">
            <v>34868</v>
          </cell>
          <cell r="G17">
            <v>43651</v>
          </cell>
          <cell r="H17">
            <v>10787</v>
          </cell>
          <cell r="I17">
            <v>15381</v>
          </cell>
          <cell r="J17">
            <v>3934</v>
          </cell>
          <cell r="K17">
            <v>21035</v>
          </cell>
          <cell r="L17">
            <v>3928</v>
          </cell>
          <cell r="M17">
            <v>865</v>
          </cell>
          <cell r="N17">
            <v>9185</v>
          </cell>
          <cell r="O17">
            <v>3306</v>
          </cell>
          <cell r="P17">
            <v>7.6773353688369159</v>
          </cell>
        </row>
        <row r="18">
          <cell r="A18" t="str">
            <v>Russia</v>
          </cell>
          <cell r="B18">
            <v>179899</v>
          </cell>
          <cell r="C18">
            <v>128995</v>
          </cell>
          <cell r="D18">
            <v>71.704122868943131</v>
          </cell>
          <cell r="E18">
            <v>15110</v>
          </cell>
          <cell r="F18">
            <v>38929</v>
          </cell>
          <cell r="G18">
            <v>14955</v>
          </cell>
          <cell r="H18">
            <v>20441</v>
          </cell>
          <cell r="I18">
            <v>2007</v>
          </cell>
          <cell r="J18">
            <v>3975</v>
          </cell>
          <cell r="K18">
            <v>16358</v>
          </cell>
          <cell r="L18">
            <v>15768</v>
          </cell>
          <cell r="N18">
            <v>415</v>
          </cell>
          <cell r="O18">
            <v>1037</v>
          </cell>
          <cell r="P18">
            <v>6.2239993206410293</v>
          </cell>
        </row>
        <row r="19">
          <cell r="A19" t="str">
            <v>Czech Republic</v>
          </cell>
          <cell r="B19">
            <v>137922</v>
          </cell>
          <cell r="C19">
            <v>128336</v>
          </cell>
          <cell r="D19">
            <v>93.049694755006456</v>
          </cell>
          <cell r="E19">
            <v>40343</v>
          </cell>
          <cell r="F19">
            <v>7932</v>
          </cell>
          <cell r="G19">
            <v>13588</v>
          </cell>
          <cell r="H19">
            <v>26354</v>
          </cell>
          <cell r="I19">
            <v>34706</v>
          </cell>
          <cell r="J19">
            <v>65</v>
          </cell>
          <cell r="K19">
            <v>4247</v>
          </cell>
          <cell r="L19">
            <v>555</v>
          </cell>
          <cell r="N19">
            <v>73</v>
          </cell>
          <cell r="O19">
            <v>473</v>
          </cell>
          <cell r="P19">
            <v>6.1922026188130319</v>
          </cell>
        </row>
        <row r="20">
          <cell r="A20" t="str">
            <v>Hungary</v>
          </cell>
          <cell r="B20">
            <v>116135</v>
          </cell>
          <cell r="C20">
            <v>103515</v>
          </cell>
          <cell r="D20">
            <v>89.133336203556198</v>
          </cell>
          <cell r="E20">
            <v>28438</v>
          </cell>
          <cell r="F20">
            <v>28190</v>
          </cell>
          <cell r="G20">
            <v>20055</v>
          </cell>
          <cell r="H20">
            <v>6990</v>
          </cell>
          <cell r="I20">
            <v>13778</v>
          </cell>
          <cell r="J20">
            <v>214</v>
          </cell>
          <cell r="K20">
            <v>3619</v>
          </cell>
          <cell r="L20">
            <v>1063</v>
          </cell>
          <cell r="N20">
            <v>420</v>
          </cell>
          <cell r="O20">
            <v>748</v>
          </cell>
          <cell r="P20">
            <v>4.9945911831943572</v>
          </cell>
        </row>
        <row r="21">
          <cell r="A21" t="str">
            <v>Romania</v>
          </cell>
          <cell r="B21">
            <v>102990</v>
          </cell>
          <cell r="C21">
            <v>89873</v>
          </cell>
          <cell r="D21">
            <v>87.263812020584524</v>
          </cell>
          <cell r="E21">
            <v>34280</v>
          </cell>
          <cell r="F21">
            <v>18702</v>
          </cell>
          <cell r="G21">
            <v>9394</v>
          </cell>
          <cell r="H21">
            <v>14969</v>
          </cell>
          <cell r="I21">
            <v>528</v>
          </cell>
          <cell r="J21">
            <v>75</v>
          </cell>
          <cell r="K21">
            <v>5661</v>
          </cell>
          <cell r="L21">
            <v>5723</v>
          </cell>
          <cell r="M21">
            <v>433</v>
          </cell>
          <cell r="N21">
            <v>37</v>
          </cell>
          <cell r="O21">
            <v>71</v>
          </cell>
          <cell r="P21">
            <v>4.3363656804059945</v>
          </cell>
        </row>
        <row r="22">
          <cell r="A22" t="str">
            <v>Croatia</v>
          </cell>
          <cell r="B22">
            <v>71123</v>
          </cell>
          <cell r="C22">
            <v>69290</v>
          </cell>
          <cell r="D22">
            <v>97.422774629866566</v>
          </cell>
          <cell r="E22">
            <v>29031</v>
          </cell>
          <cell r="F22">
            <v>4191</v>
          </cell>
          <cell r="G22">
            <v>25985</v>
          </cell>
          <cell r="H22">
            <v>8933</v>
          </cell>
          <cell r="I22">
            <v>416</v>
          </cell>
          <cell r="J22">
            <v>6</v>
          </cell>
          <cell r="K22">
            <v>186</v>
          </cell>
          <cell r="L22">
            <v>116</v>
          </cell>
          <cell r="M22">
            <v>415</v>
          </cell>
          <cell r="N22">
            <v>8</v>
          </cell>
          <cell r="O22">
            <v>3</v>
          </cell>
          <cell r="P22">
            <v>3.3432374349952858</v>
          </cell>
        </row>
        <row r="23">
          <cell r="A23" t="str">
            <v>Turkey</v>
          </cell>
          <cell r="B23">
            <v>137624</v>
          </cell>
          <cell r="C23">
            <v>63334</v>
          </cell>
          <cell r="D23">
            <v>46.019589606463988</v>
          </cell>
          <cell r="E23">
            <v>1096</v>
          </cell>
          <cell r="F23">
            <v>16685</v>
          </cell>
          <cell r="H23">
            <v>13527</v>
          </cell>
          <cell r="I23">
            <v>14583</v>
          </cell>
          <cell r="J23">
            <v>329</v>
          </cell>
          <cell r="K23">
            <v>7493</v>
          </cell>
          <cell r="L23">
            <v>8019</v>
          </cell>
          <cell r="N23">
            <v>1161</v>
          </cell>
          <cell r="O23">
            <v>441</v>
          </cell>
          <cell r="P23">
            <v>3.0558608703707817</v>
          </cell>
        </row>
        <row r="24">
          <cell r="A24" t="str">
            <v>Slovakia</v>
          </cell>
          <cell r="B24">
            <v>60090</v>
          </cell>
          <cell r="C24">
            <v>57061</v>
          </cell>
          <cell r="D24">
            <v>94.959227824929272</v>
          </cell>
          <cell r="E24">
            <v>24138</v>
          </cell>
          <cell r="F24">
            <v>3233</v>
          </cell>
          <cell r="G24">
            <v>16188</v>
          </cell>
          <cell r="H24">
            <v>1314</v>
          </cell>
          <cell r="I24">
            <v>8202</v>
          </cell>
          <cell r="J24">
            <v>79</v>
          </cell>
          <cell r="K24">
            <v>3778</v>
          </cell>
          <cell r="L24">
            <v>71</v>
          </cell>
          <cell r="N24">
            <v>13</v>
          </cell>
          <cell r="O24">
            <v>45</v>
          </cell>
          <cell r="P24">
            <v>2.7531890789185454</v>
          </cell>
        </row>
        <row r="25">
          <cell r="A25" t="str">
            <v>Cyprus</v>
          </cell>
          <cell r="B25">
            <v>48545</v>
          </cell>
          <cell r="C25">
            <v>29931</v>
          </cell>
          <cell r="D25">
            <v>61.656195282727367</v>
          </cell>
          <cell r="E25">
            <v>2845</v>
          </cell>
          <cell r="F25">
            <v>9273</v>
          </cell>
          <cell r="G25">
            <v>1083</v>
          </cell>
          <cell r="H25">
            <v>4019</v>
          </cell>
          <cell r="I25">
            <v>583</v>
          </cell>
          <cell r="J25">
            <v>351</v>
          </cell>
          <cell r="K25">
            <v>1480</v>
          </cell>
          <cell r="L25">
            <v>6789</v>
          </cell>
          <cell r="M25">
            <v>3343</v>
          </cell>
          <cell r="N25">
            <v>104</v>
          </cell>
          <cell r="O25">
            <v>61</v>
          </cell>
          <cell r="P25">
            <v>1.4441685620846285</v>
          </cell>
        </row>
        <row r="26">
          <cell r="A26" t="str">
            <v>Ukraine</v>
          </cell>
          <cell r="B26">
            <v>32404</v>
          </cell>
          <cell r="C26">
            <v>28959</v>
          </cell>
          <cell r="D26">
            <v>89.368596469571656</v>
          </cell>
          <cell r="E26">
            <v>8563</v>
          </cell>
          <cell r="F26">
            <v>3491</v>
          </cell>
          <cell r="G26">
            <v>1515</v>
          </cell>
          <cell r="H26">
            <v>7301</v>
          </cell>
          <cell r="I26">
            <v>287</v>
          </cell>
          <cell r="J26">
            <v>467</v>
          </cell>
          <cell r="K26">
            <v>2266</v>
          </cell>
          <cell r="L26">
            <v>4530</v>
          </cell>
          <cell r="M26">
            <v>401</v>
          </cell>
          <cell r="N26">
            <v>101</v>
          </cell>
          <cell r="O26">
            <v>37</v>
          </cell>
          <cell r="P26">
            <v>1.3972696331365058</v>
          </cell>
        </row>
        <row r="27">
          <cell r="A27" t="str">
            <v>Latvia</v>
          </cell>
          <cell r="B27">
            <v>35519</v>
          </cell>
          <cell r="C27">
            <v>28683</v>
          </cell>
          <cell r="D27">
            <v>80.75396266786791</v>
          </cell>
          <cell r="E27">
            <v>500</v>
          </cell>
          <cell r="F27">
            <v>2650</v>
          </cell>
          <cell r="G27">
            <v>961</v>
          </cell>
          <cell r="H27">
            <v>17</v>
          </cell>
          <cell r="I27">
            <v>20</v>
          </cell>
          <cell r="J27">
            <v>24383</v>
          </cell>
          <cell r="K27">
            <v>10</v>
          </cell>
          <cell r="L27">
            <v>37</v>
          </cell>
          <cell r="M27">
            <v>76</v>
          </cell>
          <cell r="N27">
            <v>15</v>
          </cell>
          <cell r="O27">
            <v>14</v>
          </cell>
          <cell r="P27">
            <v>1.3839526533117301</v>
          </cell>
        </row>
        <row r="28">
          <cell r="A28" t="str">
            <v>Estonia</v>
          </cell>
          <cell r="B28">
            <v>31221</v>
          </cell>
          <cell r="C28">
            <v>27248</v>
          </cell>
          <cell r="D28">
            <v>87.274590820281219</v>
          </cell>
          <cell r="E28">
            <v>283</v>
          </cell>
          <cell r="F28">
            <v>1198</v>
          </cell>
          <cell r="G28">
            <v>33</v>
          </cell>
          <cell r="H28">
            <v>53</v>
          </cell>
          <cell r="I28">
            <v>95</v>
          </cell>
          <cell r="J28">
            <v>25452</v>
          </cell>
          <cell r="K28">
            <v>61</v>
          </cell>
          <cell r="L28">
            <v>47</v>
          </cell>
          <cell r="M28">
            <v>6</v>
          </cell>
          <cell r="O28">
            <v>20</v>
          </cell>
          <cell r="P28">
            <v>1.3147140082082776</v>
          </cell>
        </row>
        <row r="29">
          <cell r="A29" t="str">
            <v>Lithuania</v>
          </cell>
          <cell r="B29">
            <v>30684</v>
          </cell>
          <cell r="C29">
            <v>25173</v>
          </cell>
          <cell r="D29">
            <v>82.039499413375054</v>
          </cell>
          <cell r="E29">
            <v>311</v>
          </cell>
          <cell r="F29">
            <v>2512</v>
          </cell>
          <cell r="G29">
            <v>17</v>
          </cell>
          <cell r="H29">
            <v>524</v>
          </cell>
          <cell r="I29">
            <v>38</v>
          </cell>
          <cell r="J29">
            <v>21513</v>
          </cell>
          <cell r="K29">
            <v>27</v>
          </cell>
          <cell r="L29">
            <v>153</v>
          </cell>
          <cell r="M29">
            <v>26</v>
          </cell>
          <cell r="N29">
            <v>46</v>
          </cell>
          <cell r="O29">
            <v>6</v>
          </cell>
          <cell r="P29">
            <v>1.2145954098879541</v>
          </cell>
        </row>
        <row r="30">
          <cell r="A30" t="str">
            <v>Bulgaria</v>
          </cell>
          <cell r="B30">
            <v>25951</v>
          </cell>
          <cell r="C30">
            <v>18064</v>
          </cell>
          <cell r="D30">
            <v>69.60810758737621</v>
          </cell>
          <cell r="E30">
            <v>4183</v>
          </cell>
          <cell r="F30">
            <v>1334</v>
          </cell>
          <cell r="G30">
            <v>7882</v>
          </cell>
          <cell r="H30">
            <v>1146</v>
          </cell>
          <cell r="I30">
            <v>150</v>
          </cell>
          <cell r="J30">
            <v>9</v>
          </cell>
          <cell r="K30">
            <v>439</v>
          </cell>
          <cell r="L30">
            <v>2737</v>
          </cell>
          <cell r="M30">
            <v>142</v>
          </cell>
          <cell r="O30">
            <v>42</v>
          </cell>
          <cell r="P30">
            <v>0.87158667954618052</v>
          </cell>
        </row>
        <row r="31">
          <cell r="A31" t="str">
            <v xml:space="preserve">Serbia </v>
          </cell>
          <cell r="B31">
            <v>18295</v>
          </cell>
          <cell r="C31">
            <v>14643</v>
          </cell>
          <cell r="D31">
            <v>80.038261820169438</v>
          </cell>
          <cell r="E31">
            <v>8960</v>
          </cell>
          <cell r="F31">
            <v>433</v>
          </cell>
          <cell r="G31">
            <v>4133</v>
          </cell>
          <cell r="H31">
            <v>1077</v>
          </cell>
          <cell r="I31">
            <v>1</v>
          </cell>
          <cell r="J31">
            <v>2</v>
          </cell>
          <cell r="M31">
            <v>28</v>
          </cell>
          <cell r="O31">
            <v>9</v>
          </cell>
          <cell r="P31">
            <v>0.70652367961662532</v>
          </cell>
        </row>
        <row r="32">
          <cell r="A32" t="str">
            <v>Bosnia and Herzegovina</v>
          </cell>
          <cell r="B32">
            <v>8416</v>
          </cell>
          <cell r="C32">
            <v>8290</v>
          </cell>
          <cell r="D32">
            <v>98.502851711026622</v>
          </cell>
          <cell r="E32">
            <v>5189</v>
          </cell>
          <cell r="F32">
            <v>148</v>
          </cell>
          <cell r="G32">
            <v>2884</v>
          </cell>
          <cell r="H32">
            <v>8</v>
          </cell>
          <cell r="I32">
            <v>10</v>
          </cell>
          <cell r="J32">
            <v>1</v>
          </cell>
          <cell r="K32">
            <v>11</v>
          </cell>
          <cell r="L32">
            <v>34</v>
          </cell>
          <cell r="M32">
            <v>4</v>
          </cell>
          <cell r="O32">
            <v>1</v>
          </cell>
          <cell r="P32">
            <v>0.39999189401228058</v>
          </cell>
        </row>
        <row r="33">
          <cell r="A33" t="str">
            <v>Malta</v>
          </cell>
          <cell r="B33">
            <v>16067</v>
          </cell>
          <cell r="C33">
            <v>7525</v>
          </cell>
          <cell r="D33">
            <v>46.835127901910752</v>
          </cell>
          <cell r="E33">
            <v>2012</v>
          </cell>
          <cell r="F33">
            <v>2088</v>
          </cell>
          <cell r="G33">
            <v>441</v>
          </cell>
          <cell r="H33">
            <v>1735</v>
          </cell>
          <cell r="I33">
            <v>170</v>
          </cell>
          <cell r="J33">
            <v>66</v>
          </cell>
          <cell r="K33">
            <v>511</v>
          </cell>
          <cell r="L33">
            <v>356</v>
          </cell>
          <cell r="N33">
            <v>130</v>
          </cell>
          <cell r="O33">
            <v>16</v>
          </cell>
          <cell r="P33">
            <v>0.36308069993273961</v>
          </cell>
        </row>
        <row r="34">
          <cell r="A34" t="str">
            <v>Albania</v>
          </cell>
          <cell r="B34">
            <v>4272</v>
          </cell>
          <cell r="C34">
            <v>2708</v>
          </cell>
          <cell r="D34">
            <v>63.389513108614238</v>
          </cell>
          <cell r="E34">
            <v>2233</v>
          </cell>
          <cell r="F34">
            <v>23</v>
          </cell>
          <cell r="G34">
            <v>193</v>
          </cell>
          <cell r="H34">
            <v>236</v>
          </cell>
          <cell r="I34">
            <v>9</v>
          </cell>
          <cell r="J34">
            <v>0</v>
          </cell>
          <cell r="K34">
            <v>0</v>
          </cell>
          <cell r="L34">
            <v>4</v>
          </cell>
          <cell r="M34">
            <v>10</v>
          </cell>
          <cell r="O34">
            <v>0</v>
          </cell>
          <cell r="P34">
            <v>0.13066080204888489</v>
          </cell>
        </row>
        <row r="35">
          <cell r="A35" t="str">
            <v>Belarus</v>
          </cell>
          <cell r="B35">
            <v>2954</v>
          </cell>
          <cell r="C35">
            <v>2702</v>
          </cell>
          <cell r="D35">
            <v>91.469194312796205</v>
          </cell>
          <cell r="E35">
            <v>1404</v>
          </cell>
          <cell r="F35">
            <v>834</v>
          </cell>
          <cell r="G35">
            <v>157</v>
          </cell>
          <cell r="H35">
            <v>100</v>
          </cell>
          <cell r="I35">
            <v>38</v>
          </cell>
          <cell r="J35">
            <v>4</v>
          </cell>
          <cell r="K35">
            <v>57</v>
          </cell>
          <cell r="L35">
            <v>68</v>
          </cell>
          <cell r="M35">
            <v>0</v>
          </cell>
          <cell r="N35">
            <v>28</v>
          </cell>
          <cell r="O35">
            <v>12</v>
          </cell>
          <cell r="P35">
            <v>0.13037130248747675</v>
          </cell>
        </row>
        <row r="36">
          <cell r="A36" t="str">
            <v>Res. Serbia &amp; Montenegro</v>
          </cell>
          <cell r="B36">
            <v>1908</v>
          </cell>
          <cell r="C36">
            <v>1793</v>
          </cell>
          <cell r="D36">
            <v>93.972746331236905</v>
          </cell>
          <cell r="F36">
            <v>0</v>
          </cell>
          <cell r="H36">
            <v>96</v>
          </cell>
          <cell r="K36">
            <v>3</v>
          </cell>
          <cell r="L36">
            <v>1694</v>
          </cell>
          <cell r="P36">
            <v>8.651211893413982E-2</v>
          </cell>
        </row>
        <row r="37">
          <cell r="A37" t="str">
            <v>Montenegro</v>
          </cell>
          <cell r="B37">
            <v>793</v>
          </cell>
          <cell r="C37">
            <v>766</v>
          </cell>
          <cell r="D37">
            <v>96.595208070617915</v>
          </cell>
          <cell r="E37">
            <v>405</v>
          </cell>
          <cell r="F37">
            <v>19</v>
          </cell>
          <cell r="G37">
            <v>339</v>
          </cell>
          <cell r="H37">
            <v>3</v>
          </cell>
          <cell r="I37">
            <v>0</v>
          </cell>
          <cell r="J37">
            <v>0</v>
          </cell>
          <cell r="M37">
            <v>0</v>
          </cell>
          <cell r="O37">
            <v>0</v>
          </cell>
          <cell r="P37">
            <v>3.6959444006442334E-2</v>
          </cell>
        </row>
        <row r="38">
          <cell r="A38" t="str">
            <v>Moldova</v>
          </cell>
          <cell r="B38">
            <v>200</v>
          </cell>
          <cell r="C38">
            <v>188</v>
          </cell>
          <cell r="D38">
            <v>94</v>
          </cell>
          <cell r="E38">
            <v>66</v>
          </cell>
          <cell r="F38">
            <v>53</v>
          </cell>
          <cell r="G38">
            <v>43</v>
          </cell>
          <cell r="H38">
            <v>0</v>
          </cell>
          <cell r="I38">
            <v>0</v>
          </cell>
          <cell r="J38">
            <v>0</v>
          </cell>
          <cell r="K38">
            <v>12</v>
          </cell>
          <cell r="L38">
            <v>2</v>
          </cell>
          <cell r="M38">
            <v>2</v>
          </cell>
          <cell r="N38">
            <v>8</v>
          </cell>
          <cell r="O38">
            <v>2</v>
          </cell>
          <cell r="P38">
            <v>9.0709862574558202E-3</v>
          </cell>
        </row>
        <row r="39">
          <cell r="A39" t="str">
            <v>Macedonia</v>
          </cell>
          <cell r="B39">
            <v>1456</v>
          </cell>
          <cell r="C39">
            <v>174</v>
          </cell>
          <cell r="D39">
            <v>11.950549450549451</v>
          </cell>
          <cell r="E39">
            <v>65</v>
          </cell>
          <cell r="F39">
            <v>49</v>
          </cell>
          <cell r="G39">
            <v>20</v>
          </cell>
          <cell r="H39">
            <v>0</v>
          </cell>
          <cell r="I39">
            <v>11</v>
          </cell>
          <cell r="J39">
            <v>0</v>
          </cell>
          <cell r="K39">
            <v>2</v>
          </cell>
          <cell r="L39">
            <v>15</v>
          </cell>
          <cell r="M39">
            <v>8</v>
          </cell>
          <cell r="O39">
            <v>4</v>
          </cell>
          <cell r="P39">
            <v>8.3954872808367706E-3</v>
          </cell>
        </row>
        <row r="40">
          <cell r="A40" t="str">
            <v>Residual Europe</v>
          </cell>
          <cell r="B40">
            <v>1911</v>
          </cell>
          <cell r="C40">
            <v>39904</v>
          </cell>
          <cell r="D40">
            <v>-1808.6870104950965</v>
          </cell>
          <cell r="E40">
            <v>0</v>
          </cell>
          <cell r="F40">
            <v>0</v>
          </cell>
          <cell r="G40">
            <v>3418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36486</v>
          </cell>
          <cell r="N40">
            <v>0</v>
          </cell>
          <cell r="O40">
            <v>0</v>
          </cell>
          <cell r="P40">
            <v>1.9253650830718991</v>
          </cell>
        </row>
      </sheetData>
      <sheetData sheetId="1" refreshError="1"/>
      <sheetData sheetId="2" refreshError="1"/>
      <sheetData sheetId="3" refreshError="1"/>
      <sheetData sheetId="4" refreshError="1">
        <row r="8">
          <cell r="B8" t="str">
            <v>Exposure to a country as a share of total exposure to emerging Europe (share greater than user-defined threshhold)</v>
          </cell>
        </row>
        <row r="10">
          <cell r="A10" t="str">
            <v>Threshold1</v>
          </cell>
          <cell r="B10">
            <v>0.1</v>
          </cell>
          <cell r="C10" t="str">
            <v>Austria</v>
          </cell>
          <cell r="D10" t="str">
            <v>Germany</v>
          </cell>
          <cell r="E10" t="str">
            <v>Italy</v>
          </cell>
          <cell r="F10" t="str">
            <v>France</v>
          </cell>
          <cell r="G10" t="str">
            <v>Belgium</v>
          </cell>
          <cell r="H10" t="str">
            <v>Sweden</v>
          </cell>
          <cell r="I10" t="str">
            <v>Nether-</v>
          </cell>
          <cell r="J10" t="str">
            <v>Switzer-</v>
          </cell>
          <cell r="K10" t="str">
            <v>United</v>
          </cell>
          <cell r="L10" t="str">
            <v>Portugal</v>
          </cell>
          <cell r="M10" t="str">
            <v>Spain</v>
          </cell>
        </row>
        <row r="11">
          <cell r="I11" t="str">
            <v>lands</v>
          </cell>
          <cell r="J11" t="str">
            <v>land</v>
          </cell>
          <cell r="K11" t="str">
            <v>Kingdom</v>
          </cell>
        </row>
        <row r="13">
          <cell r="A13" t="str">
            <v>Number of countries in excess of threshold</v>
          </cell>
          <cell r="C13">
            <v>5</v>
          </cell>
          <cell r="D13">
            <v>4</v>
          </cell>
          <cell r="E13">
            <v>3</v>
          </cell>
          <cell r="F13">
            <v>4</v>
          </cell>
          <cell r="G13">
            <v>4</v>
          </cell>
          <cell r="H13">
            <v>3</v>
          </cell>
          <cell r="I13">
            <v>3</v>
          </cell>
          <cell r="J13">
            <v>4</v>
          </cell>
          <cell r="K13" t="e">
            <v>#REF!</v>
          </cell>
          <cell r="L13">
            <v>1</v>
          </cell>
          <cell r="M13">
            <v>3</v>
          </cell>
        </row>
        <row r="15"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</row>
        <row r="16">
          <cell r="A16" t="str">
            <v>Poland</v>
          </cell>
          <cell r="B16">
            <v>6</v>
          </cell>
          <cell r="C16" t="str">
            <v/>
          </cell>
          <cell r="D16">
            <v>0.19717816043204117</v>
          </cell>
          <cell r="E16">
            <v>0.26148500913529216</v>
          </cell>
          <cell r="F16" t="str">
            <v/>
          </cell>
          <cell r="G16">
            <v>0.16899783547405317</v>
          </cell>
          <cell r="H16" t="str">
            <v/>
          </cell>
          <cell r="I16">
            <v>0.31276019983347209</v>
          </cell>
          <cell r="J16" t="str">
            <v/>
          </cell>
          <cell r="K16" t="str">
            <v/>
          </cell>
          <cell r="L16">
            <v>0.78210149863760214</v>
          </cell>
          <cell r="M16">
            <v>0.5207939508506616</v>
          </cell>
        </row>
        <row r="17">
          <cell r="A17" t="str">
            <v>Russia</v>
          </cell>
          <cell r="B17">
            <v>5</v>
          </cell>
          <cell r="C17" t="str">
            <v/>
          </cell>
          <cell r="D17">
            <v>0.2201430712245879</v>
          </cell>
          <cell r="E17" t="str">
            <v/>
          </cell>
          <cell r="F17">
            <v>0.17086851124299926</v>
          </cell>
          <cell r="G17" t="str">
            <v/>
          </cell>
          <cell r="H17" t="str">
            <v/>
          </cell>
          <cell r="I17">
            <v>0.24321993576781253</v>
          </cell>
          <cell r="J17">
            <v>0.30493724496702701</v>
          </cell>
          <cell r="K17" t="str">
            <v/>
          </cell>
          <cell r="L17" t="str">
            <v/>
          </cell>
          <cell r="M17">
            <v>0.16335853812224321</v>
          </cell>
        </row>
        <row r="18">
          <cell r="A18" t="str">
            <v>Czech Republic</v>
          </cell>
          <cell r="B18">
            <v>3</v>
          </cell>
          <cell r="C18">
            <v>0.1820277849217844</v>
          </cell>
          <cell r="D18" t="str">
            <v/>
          </cell>
          <cell r="E18" t="str">
            <v/>
          </cell>
          <cell r="F18">
            <v>0.22029591239655605</v>
          </cell>
          <cell r="G18">
            <v>0.3813301396503796</v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>Hungary</v>
          </cell>
          <cell r="B19">
            <v>5</v>
          </cell>
          <cell r="C19">
            <v>0.12831237507388407</v>
          </cell>
          <cell r="D19">
            <v>0.15941414312777447</v>
          </cell>
          <cell r="E19">
            <v>0.12013658010602929</v>
          </cell>
          <cell r="F19" t="str">
            <v/>
          </cell>
          <cell r="G19">
            <v>0.15138496698273873</v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>
            <v>0.11783238815374922</v>
          </cell>
        </row>
        <row r="20">
          <cell r="A20" t="str">
            <v>Romania</v>
          </cell>
          <cell r="B20">
            <v>4</v>
          </cell>
          <cell r="C20">
            <v>0.15467150353515527</v>
          </cell>
          <cell r="D20">
            <v>0.10575960641275765</v>
          </cell>
          <cell r="E20" t="str">
            <v/>
          </cell>
          <cell r="F20">
            <v>0.12512747638552202</v>
          </cell>
          <cell r="G20" t="str">
            <v/>
          </cell>
          <cell r="H20" t="str">
            <v/>
          </cell>
          <cell r="I20" t="str">
            <v/>
          </cell>
          <cell r="J20">
            <v>0.11067705815235258</v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>Croatia</v>
          </cell>
          <cell r="B21">
            <v>2</v>
          </cell>
          <cell r="C21">
            <v>0.13098799355685803</v>
          </cell>
          <cell r="D21" t="str">
            <v/>
          </cell>
          <cell r="E21">
            <v>0.15565938838470064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>Turkey</v>
          </cell>
          <cell r="B22">
            <v>4</v>
          </cell>
          <cell r="C22" t="str">
            <v/>
          </cell>
          <cell r="D22" t="str">
            <v/>
          </cell>
          <cell r="E22" t="str">
            <v/>
          </cell>
          <cell r="F22">
            <v>0.11307364373484911</v>
          </cell>
          <cell r="G22">
            <v>0.16022985727313679</v>
          </cell>
          <cell r="H22" t="str">
            <v/>
          </cell>
          <cell r="I22">
            <v>0.11141013441179969</v>
          </cell>
          <cell r="J22">
            <v>0.15507938656713532</v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>Slovakia</v>
          </cell>
          <cell r="B23">
            <v>1</v>
          </cell>
          <cell r="C23">
            <v>0.10891075706918256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>Cyprus</v>
          </cell>
          <cell r="B24">
            <v>1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0.13129242491635884</v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>Ukraine</v>
          </cell>
          <cell r="B25">
            <v>0</v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>Latvia</v>
          </cell>
          <cell r="B26">
            <v>1</v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>
            <v>0.30130367624343529</v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>Estonia</v>
          </cell>
          <cell r="B27">
            <v>1</v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>
            <v>0.31451343836886003</v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>Lithuania</v>
          </cell>
          <cell r="B28">
            <v>1</v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>
            <v>0.26583873957367932</v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>Bulgaria</v>
          </cell>
          <cell r="B29">
            <v>0</v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 xml:space="preserve">Serbia </v>
          </cell>
          <cell r="B30">
            <v>0</v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>Bosnia and Herzegovina</v>
          </cell>
          <cell r="B31">
            <v>0</v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>Malta</v>
          </cell>
          <cell r="B32">
            <v>0</v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>Albania</v>
          </cell>
          <cell r="B33">
            <v>0</v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>Belarus</v>
          </cell>
          <cell r="B34">
            <v>0</v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>Res. Serbia &amp; Montenegro</v>
          </cell>
          <cell r="B35">
            <v>0</v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>Montenegro</v>
          </cell>
          <cell r="B36">
            <v>0</v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A37" t="str">
            <v>Moldova</v>
          </cell>
          <cell r="B37">
            <v>0</v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A38" t="str">
            <v>Macedonia</v>
          </cell>
          <cell r="B38">
            <v>0</v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A39" t="str">
            <v>Residual Europe</v>
          </cell>
          <cell r="B39" t="e">
            <v>#REF!</v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e">
            <v>#REF!</v>
          </cell>
          <cell r="L39" t="str">
            <v/>
          </cell>
          <cell r="M39" t="str">
            <v/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7">
          <cell r="C7" t="str">
            <v># EUR ctys</v>
          </cell>
        </row>
        <row r="8">
          <cell r="C8" t="str">
            <v>exposed to</v>
          </cell>
          <cell r="D8" t="str">
            <v>Austria</v>
          </cell>
          <cell r="E8" t="str">
            <v>Germany</v>
          </cell>
          <cell r="F8" t="str">
            <v>Italy</v>
          </cell>
          <cell r="G8" t="str">
            <v>France</v>
          </cell>
          <cell r="H8" t="str">
            <v>Belgium</v>
          </cell>
          <cell r="I8" t="str">
            <v>Sweden</v>
          </cell>
          <cell r="J8" t="str">
            <v>Nether-</v>
          </cell>
          <cell r="K8" t="str">
            <v>Switzer-</v>
          </cell>
          <cell r="L8" t="str">
            <v>United</v>
          </cell>
          <cell r="M8" t="str">
            <v>Portugal</v>
          </cell>
          <cell r="N8" t="str">
            <v>Spain</v>
          </cell>
        </row>
        <row r="9">
          <cell r="C9" t="str">
            <v>&gt; threshhold</v>
          </cell>
          <cell r="J9" t="str">
            <v>lands</v>
          </cell>
          <cell r="K9" t="str">
            <v>land</v>
          </cell>
          <cell r="L9" t="str">
            <v>Kingdom</v>
          </cell>
        </row>
        <row r="11">
          <cell r="C11" t="str">
            <v>Exposure to a country as a share of total exposure to emerging Europe (share greater than user-defined threshhold)</v>
          </cell>
        </row>
        <row r="12">
          <cell r="A12" t="str">
            <v>Threshold2</v>
          </cell>
          <cell r="B12">
            <v>0</v>
          </cell>
        </row>
        <row r="13">
          <cell r="A13" t="str">
            <v># Em. Countries to which exposed more than threshhold</v>
          </cell>
          <cell r="D13">
            <v>22</v>
          </cell>
          <cell r="E13">
            <v>22</v>
          </cell>
          <cell r="F13">
            <v>21</v>
          </cell>
          <cell r="G13">
            <v>21</v>
          </cell>
          <cell r="H13">
            <v>20</v>
          </cell>
          <cell r="I13">
            <v>18</v>
          </cell>
          <cell r="J13">
            <v>20</v>
          </cell>
          <cell r="K13">
            <v>21</v>
          </cell>
          <cell r="L13">
            <v>14</v>
          </cell>
        </row>
        <row r="15">
          <cell r="A15" t="str">
            <v>Poland</v>
          </cell>
          <cell r="B15">
            <v>1</v>
          </cell>
          <cell r="C15">
            <v>11</v>
          </cell>
          <cell r="D15">
            <v>7.6522788405942829E-2</v>
          </cell>
          <cell r="E15">
            <v>0.2191357248799618</v>
          </cell>
          <cell r="F15">
            <v>0.27433444782422889</v>
          </cell>
          <cell r="G15">
            <v>6.779330802684834E-2</v>
          </cell>
          <cell r="H15">
            <v>9.6665325925739717E-2</v>
          </cell>
          <cell r="I15">
            <v>2.4724100656125091E-2</v>
          </cell>
          <cell r="J15">
            <v>0.13219915030543755</v>
          </cell>
          <cell r="K15">
            <v>2.4686392317554488E-2</v>
          </cell>
          <cell r="L15">
            <v>5.4362854772618714E-3</v>
          </cell>
          <cell r="M15">
            <v>5.7725181628497449E-2</v>
          </cell>
          <cell r="N15">
            <v>2.0777294552402022E-2</v>
          </cell>
        </row>
        <row r="16">
          <cell r="A16" t="str">
            <v>Russia</v>
          </cell>
          <cell r="B16">
            <v>1</v>
          </cell>
          <cell r="C16">
            <v>10</v>
          </cell>
          <cell r="D16">
            <v>0.11713632311329897</v>
          </cell>
          <cell r="E16">
            <v>0.30178689096476607</v>
          </cell>
          <cell r="F16">
            <v>0.11593472615217644</v>
          </cell>
          <cell r="G16">
            <v>0.15846350633745493</v>
          </cell>
          <cell r="H16">
            <v>1.5558742586921973E-2</v>
          </cell>
          <cell r="I16">
            <v>3.0815147873948602E-2</v>
          </cell>
          <cell r="J16">
            <v>0.12681111670994999</v>
          </cell>
          <cell r="K16">
            <v>0.12223729601922555</v>
          </cell>
          <cell r="L16" t="str">
            <v/>
          </cell>
          <cell r="M16">
            <v>3.2171789604248228E-3</v>
          </cell>
          <cell r="N16">
            <v>8.0390712818326285E-3</v>
          </cell>
        </row>
        <row r="17">
          <cell r="A17" t="str">
            <v>Czech Republic</v>
          </cell>
          <cell r="B17">
            <v>1</v>
          </cell>
          <cell r="C17">
            <v>10</v>
          </cell>
          <cell r="D17">
            <v>0.31435450691933675</v>
          </cell>
          <cell r="E17">
            <v>6.1806507916718614E-2</v>
          </cell>
          <cell r="F17">
            <v>0.1058783194115447</v>
          </cell>
          <cell r="G17">
            <v>0.20535157711008603</v>
          </cell>
          <cell r="H17">
            <v>0.27043074429622244</v>
          </cell>
          <cell r="I17">
            <v>5.0648298217179902E-4</v>
          </cell>
          <cell r="J17">
            <v>3.3092818850517389E-2</v>
          </cell>
          <cell r="K17">
            <v>4.3245854631592069E-3</v>
          </cell>
          <cell r="L17" t="str">
            <v/>
          </cell>
          <cell r="M17">
            <v>5.6881934920832819E-4</v>
          </cell>
          <cell r="N17">
            <v>3.6856377010347839E-3</v>
          </cell>
        </row>
        <row r="18">
          <cell r="A18" t="str">
            <v>Hungary</v>
          </cell>
          <cell r="B18">
            <v>1</v>
          </cell>
          <cell r="C18">
            <v>10</v>
          </cell>
          <cell r="D18">
            <v>0.27472347002849828</v>
          </cell>
          <cell r="E18">
            <v>0.27232768197845725</v>
          </cell>
          <cell r="F18">
            <v>0.19374003767569917</v>
          </cell>
          <cell r="G18">
            <v>6.7526445442689459E-2</v>
          </cell>
          <cell r="H18">
            <v>0.13310148287687776</v>
          </cell>
          <cell r="I18">
            <v>2.0673332367289765E-3</v>
          </cell>
          <cell r="J18">
            <v>3.4961116746365262E-2</v>
          </cell>
          <cell r="K18">
            <v>1.0269043133845336E-2</v>
          </cell>
          <cell r="L18" t="str">
            <v/>
          </cell>
          <cell r="M18">
            <v>4.0573829879727574E-3</v>
          </cell>
          <cell r="N18">
            <v>7.2260058928657681E-3</v>
          </cell>
        </row>
        <row r="19">
          <cell r="A19" t="str">
            <v>Romania</v>
          </cell>
          <cell r="B19">
            <v>1</v>
          </cell>
          <cell r="C19">
            <v>11</v>
          </cell>
          <cell r="D19">
            <v>0.38142712494297509</v>
          </cell>
          <cell r="E19">
            <v>0.20809364325214469</v>
          </cell>
          <cell r="F19">
            <v>0.104525274554093</v>
          </cell>
          <cell r="G19">
            <v>0.16655725301258442</v>
          </cell>
          <cell r="H19">
            <v>5.8749568836024167E-3</v>
          </cell>
          <cell r="I19">
            <v>8.3451092096625237E-4</v>
          </cell>
          <cell r="J19">
            <v>6.2988884314532728E-2</v>
          </cell>
          <cell r="K19">
            <v>6.3678746675864831E-2</v>
          </cell>
          <cell r="L19">
            <v>4.8179097170451641E-3</v>
          </cell>
          <cell r="M19">
            <v>4.1169205434335118E-4</v>
          </cell>
          <cell r="N19">
            <v>7.9000367184805229E-4</v>
          </cell>
        </row>
        <row r="20">
          <cell r="A20" t="str">
            <v>Croatia</v>
          </cell>
          <cell r="B20">
            <v>1</v>
          </cell>
          <cell r="C20">
            <v>11</v>
          </cell>
          <cell r="D20">
            <v>0.41897820753355464</v>
          </cell>
          <cell r="E20">
            <v>6.0484918458652046E-2</v>
          </cell>
          <cell r="F20">
            <v>0.37501804012122963</v>
          </cell>
          <cell r="G20">
            <v>0.12892192235531824</v>
          </cell>
          <cell r="H20">
            <v>6.0037523452157598E-3</v>
          </cell>
          <cell r="I20">
            <v>8.659258190215038E-5</v>
          </cell>
          <cell r="J20">
            <v>2.6843700389666617E-3</v>
          </cell>
          <cell r="K20">
            <v>1.6741232501082408E-3</v>
          </cell>
          <cell r="L20">
            <v>5.9893202482320679E-3</v>
          </cell>
          <cell r="M20">
            <v>1.1545677586953385E-4</v>
          </cell>
          <cell r="N20">
            <v>4.329629095107519E-5</v>
          </cell>
        </row>
        <row r="21">
          <cell r="A21" t="str">
            <v>Turkey</v>
          </cell>
          <cell r="B21">
            <v>1</v>
          </cell>
          <cell r="C21">
            <v>9</v>
          </cell>
          <cell r="D21">
            <v>1.7305080999147376E-2</v>
          </cell>
          <cell r="E21">
            <v>0.26344459532004927</v>
          </cell>
          <cell r="F21" t="str">
            <v/>
          </cell>
          <cell r="G21">
            <v>0.21358196229513374</v>
          </cell>
          <cell r="H21">
            <v>0.23025547099504215</v>
          </cell>
          <cell r="I21">
            <v>5.1946821612404081E-3</v>
          </cell>
          <cell r="J21">
            <v>0.11830928095493731</v>
          </cell>
          <cell r="K21">
            <v>0.12661445668992957</v>
          </cell>
          <cell r="L21" t="str">
            <v/>
          </cell>
          <cell r="M21">
            <v>1.8331385985410679E-2</v>
          </cell>
          <cell r="N21">
            <v>6.963084599109483E-3</v>
          </cell>
        </row>
        <row r="22">
          <cell r="A22" t="str">
            <v>Slovakia</v>
          </cell>
          <cell r="B22">
            <v>1</v>
          </cell>
          <cell r="C22">
            <v>10</v>
          </cell>
          <cell r="D22">
            <v>0.42302097755034085</v>
          </cell>
          <cell r="E22">
            <v>5.6658663535514624E-2</v>
          </cell>
          <cell r="F22">
            <v>0.28369639508596062</v>
          </cell>
          <cell r="G22">
            <v>2.3027987592225862E-2</v>
          </cell>
          <cell r="H22">
            <v>0.14374090885193039</v>
          </cell>
          <cell r="I22">
            <v>1.3844832722875518E-3</v>
          </cell>
          <cell r="J22">
            <v>6.6209845603827477E-2</v>
          </cell>
          <cell r="K22">
            <v>1.2442824345875467E-3</v>
          </cell>
          <cell r="L22" t="str">
            <v/>
          </cell>
          <cell r="M22">
            <v>2.2782636126250855E-4</v>
          </cell>
          <cell r="N22">
            <v>7.886297120625296E-4</v>
          </cell>
        </row>
        <row r="23">
          <cell r="A23" t="str">
            <v>Cyprus</v>
          </cell>
          <cell r="B23">
            <v>1</v>
          </cell>
          <cell r="C23">
            <v>11</v>
          </cell>
          <cell r="D23">
            <v>9.5051952824830449E-2</v>
          </cell>
          <cell r="E23">
            <v>0.30981256890848952</v>
          </cell>
          <cell r="F23">
            <v>3.6183221409241254E-2</v>
          </cell>
          <cell r="G23">
            <v>0.13427550031739668</v>
          </cell>
          <cell r="H23">
            <v>1.9478133039323779E-2</v>
          </cell>
          <cell r="I23">
            <v>1.1726972035682069E-2</v>
          </cell>
          <cell r="J23">
            <v>4.9447061574955729E-2</v>
          </cell>
          <cell r="K23">
            <v>0.22682168988673951</v>
          </cell>
          <cell r="L23">
            <v>0.11169022084126826</v>
          </cell>
          <cell r="M23">
            <v>3.4746583809428353E-3</v>
          </cell>
          <cell r="N23">
            <v>2.0380207811299322E-3</v>
          </cell>
        </row>
        <row r="24">
          <cell r="A24" t="str">
            <v>Ukraine</v>
          </cell>
          <cell r="B24">
            <v>1</v>
          </cell>
          <cell r="C24">
            <v>11</v>
          </cell>
          <cell r="D24">
            <v>0.29569391208259954</v>
          </cell>
          <cell r="E24">
            <v>0.12054974273973548</v>
          </cell>
          <cell r="F24">
            <v>5.2315342380607067E-2</v>
          </cell>
          <cell r="G24">
            <v>0.25211505922165822</v>
          </cell>
          <cell r="H24">
            <v>9.9105632100555952E-3</v>
          </cell>
          <cell r="I24">
            <v>1.6126247453296039E-2</v>
          </cell>
          <cell r="J24">
            <v>7.8248558306571361E-2</v>
          </cell>
          <cell r="K24">
            <v>0.1564280534548845</v>
          </cell>
          <cell r="L24">
            <v>1.3847163230774543E-2</v>
          </cell>
          <cell r="M24">
            <v>3.4876894920404708E-3</v>
          </cell>
          <cell r="N24">
            <v>1.2776684277772021E-3</v>
          </cell>
        </row>
        <row r="25">
          <cell r="A25" t="str">
            <v>Latvia</v>
          </cell>
          <cell r="B25">
            <v>1</v>
          </cell>
          <cell r="C25">
            <v>11</v>
          </cell>
          <cell r="D25">
            <v>1.743192831991075E-2</v>
          </cell>
          <cell r="E25">
            <v>9.2389220095526969E-2</v>
          </cell>
          <cell r="F25">
            <v>3.3504166230868458E-2</v>
          </cell>
          <cell r="G25">
            <v>5.9268556287696544E-4</v>
          </cell>
          <cell r="H25">
            <v>6.9727713279642994E-4</v>
          </cell>
          <cell r="I25">
            <v>0.85008541644876756</v>
          </cell>
          <cell r="J25">
            <v>3.4863856639821497E-4</v>
          </cell>
          <cell r="K25">
            <v>1.2899626956733954E-3</v>
          </cell>
          <cell r="L25">
            <v>2.6496531046264339E-3</v>
          </cell>
          <cell r="M25">
            <v>5.2295784959732251E-4</v>
          </cell>
          <cell r="N25">
            <v>4.8809399295750094E-4</v>
          </cell>
        </row>
        <row r="26">
          <cell r="A26" t="str">
            <v>Estonia</v>
          </cell>
          <cell r="B26">
            <v>1</v>
          </cell>
          <cell r="C26">
            <v>10</v>
          </cell>
          <cell r="D26">
            <v>1.0386083382266589E-2</v>
          </cell>
          <cell r="E26">
            <v>4.3966529653552557E-2</v>
          </cell>
          <cell r="F26">
            <v>1.2110980622431005E-3</v>
          </cell>
          <cell r="G26">
            <v>1.9450968878449795E-3</v>
          </cell>
          <cell r="H26">
            <v>3.4864944216089254E-3</v>
          </cell>
          <cell r="I26">
            <v>0.9340869054609513</v>
          </cell>
          <cell r="J26">
            <v>2.2386964180857311E-3</v>
          </cell>
          <cell r="K26">
            <v>1.7248972401644157E-3</v>
          </cell>
          <cell r="L26">
            <v>2.2019964768056372E-4</v>
          </cell>
          <cell r="M26" t="str">
            <v/>
          </cell>
          <cell r="N26">
            <v>7.3399882560187899E-4</v>
          </cell>
        </row>
        <row r="27">
          <cell r="A27" t="str">
            <v>Lithuania</v>
          </cell>
          <cell r="B27">
            <v>1</v>
          </cell>
          <cell r="C27">
            <v>11</v>
          </cell>
          <cell r="D27">
            <v>1.2354506812855043E-2</v>
          </cell>
          <cell r="E27">
            <v>9.9789456957851672E-2</v>
          </cell>
          <cell r="F27">
            <v>6.7532673896635281E-4</v>
          </cell>
          <cell r="G27">
            <v>2.0815953601080524E-2</v>
          </cell>
          <cell r="H27">
            <v>1.5095538871012593E-3</v>
          </cell>
          <cell r="I27">
            <v>0.85460612561077343</v>
          </cell>
          <cell r="J27">
            <v>1.0725777618877368E-3</v>
          </cell>
          <cell r="K27">
            <v>6.0779406506971754E-3</v>
          </cell>
          <cell r="L27">
            <v>1.0328526595955985E-3</v>
          </cell>
          <cell r="M27">
            <v>1.8273547054383666E-3</v>
          </cell>
          <cell r="N27">
            <v>2.3835061375283043E-4</v>
          </cell>
        </row>
        <row r="28">
          <cell r="A28" t="str">
            <v>Bulgaria</v>
          </cell>
          <cell r="B28">
            <v>1</v>
          </cell>
          <cell r="C28">
            <v>10</v>
          </cell>
          <cell r="D28">
            <v>0.23156554472984942</v>
          </cell>
          <cell r="E28">
            <v>7.384853852967227E-2</v>
          </cell>
          <cell r="F28">
            <v>0.43633746678476526</v>
          </cell>
          <cell r="G28">
            <v>6.3441098317094768E-2</v>
          </cell>
          <cell r="H28">
            <v>8.3038086802480066E-3</v>
          </cell>
          <cell r="I28">
            <v>4.9822852081488045E-4</v>
          </cell>
          <cell r="J28">
            <v>2.4302480070859167E-2</v>
          </cell>
          <cell r="K28">
            <v>0.15151682905225863</v>
          </cell>
          <cell r="L28">
            <v>7.8609388839681136E-3</v>
          </cell>
          <cell r="M28" t="str">
            <v/>
          </cell>
          <cell r="N28">
            <v>2.325066430469442E-3</v>
          </cell>
        </row>
        <row r="29">
          <cell r="A29" t="str">
            <v xml:space="preserve">Serbia </v>
          </cell>
          <cell r="B29">
            <v>1</v>
          </cell>
          <cell r="C29">
            <v>8</v>
          </cell>
          <cell r="D29">
            <v>0.61189646930273855</v>
          </cell>
          <cell r="E29">
            <v>2.9570443215188143E-2</v>
          </cell>
          <cell r="F29">
            <v>0.28225090486922078</v>
          </cell>
          <cell r="G29">
            <v>7.3550501946322469E-2</v>
          </cell>
          <cell r="H29">
            <v>6.8292016663252066E-5</v>
          </cell>
          <cell r="I29">
            <v>1.3658403332650413E-4</v>
          </cell>
          <cell r="J29" t="str">
            <v/>
          </cell>
          <cell r="K29" t="str">
            <v/>
          </cell>
          <cell r="L29">
            <v>1.9121764665710579E-3</v>
          </cell>
          <cell r="M29" t="str">
            <v/>
          </cell>
          <cell r="N29">
            <v>6.1462814996926854E-4</v>
          </cell>
        </row>
        <row r="30">
          <cell r="A30" t="str">
            <v>Bosnia and Herzegovina</v>
          </cell>
          <cell r="B30">
            <v>1</v>
          </cell>
          <cell r="C30">
            <v>10</v>
          </cell>
          <cell r="D30">
            <v>0.62593486127864895</v>
          </cell>
          <cell r="E30">
            <v>1.7852834740651389E-2</v>
          </cell>
          <cell r="F30">
            <v>0.34788902291917972</v>
          </cell>
          <cell r="G30">
            <v>9.6501809408926415E-4</v>
          </cell>
          <cell r="H30">
            <v>1.2062726176115801E-3</v>
          </cell>
          <cell r="I30">
            <v>1.2062726176115802E-4</v>
          </cell>
          <cell r="J30">
            <v>1.3268998793727383E-3</v>
          </cell>
          <cell r="K30">
            <v>4.101326899879373E-3</v>
          </cell>
          <cell r="L30">
            <v>4.8250904704463208E-4</v>
          </cell>
          <cell r="M30" t="str">
            <v/>
          </cell>
          <cell r="N30">
            <v>1.2062726176115802E-4</v>
          </cell>
        </row>
        <row r="31">
          <cell r="A31" t="str">
            <v>Malta</v>
          </cell>
          <cell r="B31">
            <v>1</v>
          </cell>
          <cell r="C31">
            <v>10</v>
          </cell>
          <cell r="D31">
            <v>0.267375415282392</v>
          </cell>
          <cell r="E31">
            <v>0.27747508305647839</v>
          </cell>
          <cell r="F31">
            <v>5.8604651162790698E-2</v>
          </cell>
          <cell r="G31">
            <v>0.23056478405315614</v>
          </cell>
          <cell r="H31">
            <v>2.2591362126245847E-2</v>
          </cell>
          <cell r="I31">
            <v>8.7707641196013292E-3</v>
          </cell>
          <cell r="J31">
            <v>6.790697674418604E-2</v>
          </cell>
          <cell r="K31">
            <v>4.7308970099667773E-2</v>
          </cell>
          <cell r="L31" t="str">
            <v/>
          </cell>
          <cell r="M31">
            <v>1.7275747508305649E-2</v>
          </cell>
          <cell r="N31">
            <v>2.1262458471760799E-3</v>
          </cell>
        </row>
        <row r="32">
          <cell r="A32" t="str">
            <v>Albania</v>
          </cell>
          <cell r="B32">
            <v>1</v>
          </cell>
          <cell r="C32">
            <v>7</v>
          </cell>
          <cell r="D32">
            <v>0.82459379615952733</v>
          </cell>
          <cell r="E32">
            <v>8.4933530280649934E-3</v>
          </cell>
          <cell r="F32">
            <v>7.1270310192023636E-2</v>
          </cell>
          <cell r="G32">
            <v>8.7149187592319058E-2</v>
          </cell>
          <cell r="H32">
            <v>3.3234859675036928E-3</v>
          </cell>
          <cell r="I32" t="str">
            <v/>
          </cell>
          <cell r="J32" t="str">
            <v/>
          </cell>
          <cell r="K32">
            <v>1.4771048744460858E-3</v>
          </cell>
          <cell r="L32">
            <v>3.692762186115214E-3</v>
          </cell>
          <cell r="M32" t="str">
            <v/>
          </cell>
          <cell r="N32" t="str">
            <v/>
          </cell>
        </row>
        <row r="33">
          <cell r="A33" t="str">
            <v>Belarus</v>
          </cell>
          <cell r="B33">
            <v>1</v>
          </cell>
          <cell r="C33">
            <v>10</v>
          </cell>
          <cell r="D33">
            <v>0.51961509992598076</v>
          </cell>
          <cell r="E33">
            <v>0.30866025166543304</v>
          </cell>
          <cell r="F33">
            <v>5.8105107327905255E-2</v>
          </cell>
          <cell r="G33">
            <v>3.7009622501850484E-2</v>
          </cell>
          <cell r="H33">
            <v>1.4063656550703183E-2</v>
          </cell>
          <cell r="I33">
            <v>1.4803849000740192E-3</v>
          </cell>
          <cell r="J33">
            <v>2.1095484826054774E-2</v>
          </cell>
          <cell r="K33">
            <v>2.5166543301258327E-2</v>
          </cell>
          <cell r="L33" t="str">
            <v/>
          </cell>
          <cell r="M33">
            <v>1.0362694300518135E-2</v>
          </cell>
          <cell r="N33">
            <v>4.4411547002220575E-3</v>
          </cell>
        </row>
        <row r="34">
          <cell r="A34" t="str">
            <v>Res. Serbia &amp; Montenegro</v>
          </cell>
          <cell r="B34">
            <v>1</v>
          </cell>
          <cell r="C34">
            <v>3</v>
          </cell>
          <cell r="D34" t="str">
            <v/>
          </cell>
          <cell r="E34" t="str">
            <v/>
          </cell>
          <cell r="F34" t="str">
            <v/>
          </cell>
          <cell r="G34">
            <v>5.3541550474065815E-2</v>
          </cell>
          <cell r="H34" t="str">
            <v/>
          </cell>
          <cell r="I34" t="str">
            <v/>
          </cell>
          <cell r="J34">
            <v>1.6731734523145567E-3</v>
          </cell>
          <cell r="K34">
            <v>0.94478527607361962</v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>Montenegro</v>
          </cell>
          <cell r="B35">
            <v>1</v>
          </cell>
          <cell r="C35">
            <v>4</v>
          </cell>
          <cell r="D35">
            <v>0.52872062663185382</v>
          </cell>
          <cell r="E35">
            <v>2.4804177545691905E-2</v>
          </cell>
          <cell r="F35">
            <v>0.44255874673629242</v>
          </cell>
          <cell r="G35">
            <v>3.9164490861618795E-3</v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>Moldova</v>
          </cell>
          <cell r="B36">
            <v>1</v>
          </cell>
          <cell r="C36">
            <v>8</v>
          </cell>
          <cell r="D36">
            <v>0.35106382978723405</v>
          </cell>
          <cell r="E36">
            <v>0.28191489361702127</v>
          </cell>
          <cell r="F36">
            <v>0.22872340425531915</v>
          </cell>
          <cell r="G36" t="str">
            <v/>
          </cell>
          <cell r="H36" t="str">
            <v/>
          </cell>
          <cell r="I36" t="str">
            <v/>
          </cell>
          <cell r="J36">
            <v>6.3829787234042548E-2</v>
          </cell>
          <cell r="K36">
            <v>1.0638297872340425E-2</v>
          </cell>
          <cell r="L36">
            <v>1.0638297872340425E-2</v>
          </cell>
          <cell r="M36">
            <v>4.2553191489361701E-2</v>
          </cell>
          <cell r="N36">
            <v>1.0638297872340425E-2</v>
          </cell>
        </row>
        <row r="37">
          <cell r="A37" t="str">
            <v>Macedonia</v>
          </cell>
          <cell r="B37">
            <v>1</v>
          </cell>
          <cell r="C37">
            <v>8</v>
          </cell>
          <cell r="D37">
            <v>0.37356321839080459</v>
          </cell>
          <cell r="E37">
            <v>0.28160919540229884</v>
          </cell>
          <cell r="F37">
            <v>0.11494252873563218</v>
          </cell>
          <cell r="G37" t="str">
            <v/>
          </cell>
          <cell r="H37">
            <v>6.3218390804597707E-2</v>
          </cell>
          <cell r="I37" t="str">
            <v/>
          </cell>
          <cell r="J37">
            <v>1.1494252873563218E-2</v>
          </cell>
          <cell r="K37">
            <v>8.6206896551724144E-2</v>
          </cell>
          <cell r="L37">
            <v>4.5977011494252873E-2</v>
          </cell>
          <cell r="M37" t="str">
            <v/>
          </cell>
          <cell r="N37">
            <v>2.2988505747126436E-2</v>
          </cell>
        </row>
        <row r="38">
          <cell r="A38" t="str">
            <v>Residual Europe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QUEST_TABLE"/>
      <sheetName val="Sheet_1"/>
      <sheetName val="List"/>
      <sheetName val="banking"/>
      <sheetName val="inton"/>
      <sheetName val="int1"/>
      <sheetName val="int3"/>
      <sheetName val="Final_data_banking"/>
      <sheetName val="Final_data_IB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I Panel foreign"/>
      <sheetName val="VI Panel intl"/>
      <sheetName val="VI Panel banks"/>
      <sheetName val="Panel Claims on EE"/>
      <sheetName val="CEE exposure to All Reporting"/>
      <sheetName val="CEE exposure to WE_pie"/>
      <sheetName val="banks only"/>
      <sheetName val="intl claims only"/>
      <sheetName val="master intl claims "/>
      <sheetName val="absolute expo intl"/>
      <sheetName val="absolute dependence intl"/>
      <sheetName val="Vul-Ind intl"/>
      <sheetName val="master foreign claims"/>
      <sheetName val="absolute expo foreign"/>
      <sheetName val="absolute dependence foreign"/>
      <sheetName val="Vul-Ind foreign"/>
      <sheetName val="master only banks"/>
      <sheetName val="absolute expo banks"/>
      <sheetName val="absolute dependence banks"/>
      <sheetName val="Vul-Ind banks"/>
      <sheetName val="relative dependence"/>
      <sheetName val="relative exposure (ZA)"/>
      <sheetName val="relative exposure"/>
      <sheetName val="GDP Assets"/>
      <sheetName val="Share of EUR exposure to EE"/>
      <sheetName val="data for pie charts"/>
      <sheetName val="Share of EUR expos to EE (All1)"/>
      <sheetName val="Share of EE exposure to EUR"/>
      <sheetName val="med and high vulner"/>
      <sheetName val="Share of EE expos to EUR (All1)"/>
      <sheetName val="Panel_EE_EU exp"/>
      <sheetName val="Panel_EE_oth exp"/>
      <sheetName val="Panel_VI's"/>
      <sheetName val="Chart Vul2_ROM"/>
      <sheetName val="Chart VUL1_ROM"/>
      <sheetName val="Chart Vul2_Hun"/>
      <sheetName val="Chart1 Vul1_HUN"/>
      <sheetName val="Chart Vul2_EST"/>
      <sheetName val="Chart Vul1_EST"/>
      <sheetName val="Chart Vul2_RUS"/>
      <sheetName val="Chart Vul1_RUS"/>
      <sheetName val="ABS EXP chart"/>
      <sheetName val="ABS DEP chart"/>
      <sheetName val="Panel Exposures_Fig6"/>
      <sheetName val="Chart_concentr (2)"/>
      <sheetName val="concen of dep staggered charts"/>
      <sheetName val="Raw data sorted by size (credit"/>
      <sheetName val="Raw data sorted by size (GDP)"/>
      <sheetName val="Raw data sorted by size (Asset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>
        <row r="6">
          <cell r="E6">
            <v>48.095959723824642</v>
          </cell>
          <cell r="F6">
            <v>4.8535909761768448</v>
          </cell>
          <cell r="G6">
            <v>16.767040336937537</v>
          </cell>
          <cell r="H6">
            <v>4.0658582956747162</v>
          </cell>
          <cell r="I6">
            <v>8.2083798850836782</v>
          </cell>
          <cell r="J6">
            <v>13.064354995219851</v>
          </cell>
          <cell r="K6">
            <v>3.7425417691650669</v>
          </cell>
          <cell r="L6">
            <v>2.2057334268131181</v>
          </cell>
          <cell r="M6">
            <v>1.2377015740581121</v>
          </cell>
          <cell r="N6">
            <v>10.628479515268873</v>
          </cell>
          <cell r="O6">
            <v>0.68060516847635277</v>
          </cell>
        </row>
        <row r="14">
          <cell r="E14">
            <v>283030</v>
          </cell>
          <cell r="F14">
            <v>416295</v>
          </cell>
          <cell r="G14">
            <v>225966</v>
          </cell>
          <cell r="H14">
            <v>390161</v>
          </cell>
          <cell r="I14">
            <v>163275</v>
          </cell>
          <cell r="J14">
            <v>101075</v>
          </cell>
          <cell r="K14">
            <v>295251</v>
          </cell>
          <cell r="L14">
            <v>215391</v>
          </cell>
          <cell r="M14">
            <v>631328</v>
          </cell>
          <cell r="N14">
            <v>29383</v>
          </cell>
          <cell r="O14">
            <v>331563</v>
          </cell>
        </row>
        <row r="15">
          <cell r="E15">
            <v>265962</v>
          </cell>
          <cell r="F15">
            <v>214909</v>
          </cell>
          <cell r="G15">
            <v>198256</v>
          </cell>
          <cell r="H15">
            <v>150190</v>
          </cell>
          <cell r="I15">
            <v>115201</v>
          </cell>
          <cell r="J15">
            <v>91147</v>
          </cell>
          <cell r="K15">
            <v>91359</v>
          </cell>
          <cell r="L15">
            <v>56630</v>
          </cell>
          <cell r="M15">
            <v>47601</v>
          </cell>
          <cell r="N15">
            <v>13612</v>
          </cell>
          <cell r="O15">
            <v>8452</v>
          </cell>
        </row>
        <row r="17">
          <cell r="B17">
            <v>240799</v>
          </cell>
          <cell r="C17">
            <v>198290</v>
          </cell>
          <cell r="E17">
            <v>14906</v>
          </cell>
          <cell r="F17">
            <v>43579</v>
          </cell>
          <cell r="G17">
            <v>49384</v>
          </cell>
          <cell r="H17">
            <v>17717</v>
          </cell>
          <cell r="I17">
            <v>19372</v>
          </cell>
          <cell r="J17">
            <v>6125</v>
          </cell>
          <cell r="K17">
            <v>23942</v>
          </cell>
          <cell r="L17">
            <v>5356</v>
          </cell>
          <cell r="M17">
            <v>2732</v>
          </cell>
          <cell r="N17">
            <v>11277</v>
          </cell>
          <cell r="O17">
            <v>3900</v>
          </cell>
          <cell r="R17">
            <v>420.13</v>
          </cell>
        </row>
        <row r="18">
          <cell r="B18">
            <v>232037</v>
          </cell>
          <cell r="C18">
            <v>175872</v>
          </cell>
          <cell r="E18">
            <v>20083</v>
          </cell>
          <cell r="F18">
            <v>45571</v>
          </cell>
          <cell r="G18">
            <v>20980</v>
          </cell>
          <cell r="H18">
            <v>30468</v>
          </cell>
          <cell r="I18">
            <v>8482</v>
          </cell>
          <cell r="J18">
            <v>6830</v>
          </cell>
          <cell r="K18">
            <v>20787</v>
          </cell>
          <cell r="L18">
            <v>20444</v>
          </cell>
          <cell r="N18">
            <v>285</v>
          </cell>
          <cell r="O18">
            <v>1942</v>
          </cell>
          <cell r="R18">
            <v>1289.53</v>
          </cell>
        </row>
        <row r="19">
          <cell r="B19">
            <v>164765</v>
          </cell>
          <cell r="C19">
            <v>152561</v>
          </cell>
          <cell r="E19">
            <v>48985</v>
          </cell>
          <cell r="F19">
            <v>9598</v>
          </cell>
          <cell r="G19">
            <v>16370</v>
          </cell>
          <cell r="H19">
            <v>30002</v>
          </cell>
          <cell r="I19">
            <v>40024</v>
          </cell>
          <cell r="J19">
            <v>161</v>
          </cell>
          <cell r="K19">
            <v>5925</v>
          </cell>
          <cell r="L19">
            <v>819</v>
          </cell>
          <cell r="N19">
            <v>83</v>
          </cell>
          <cell r="O19">
            <v>594</v>
          </cell>
          <cell r="R19">
            <v>175</v>
          </cell>
        </row>
        <row r="20">
          <cell r="B20">
            <v>137110</v>
          </cell>
          <cell r="C20">
            <v>125499</v>
          </cell>
          <cell r="E20">
            <v>33669</v>
          </cell>
          <cell r="F20">
            <v>32042</v>
          </cell>
          <cell r="G20">
            <v>25238</v>
          </cell>
          <cell r="H20">
            <v>9600</v>
          </cell>
          <cell r="I20">
            <v>16444</v>
          </cell>
          <cell r="J20">
            <v>303</v>
          </cell>
          <cell r="K20">
            <v>5870</v>
          </cell>
          <cell r="L20">
            <v>862</v>
          </cell>
          <cell r="N20">
            <v>407</v>
          </cell>
          <cell r="O20">
            <v>1064</v>
          </cell>
          <cell r="R20">
            <v>138.36000000000001</v>
          </cell>
        </row>
        <row r="21">
          <cell r="B21">
            <v>129381</v>
          </cell>
          <cell r="C21">
            <v>109495</v>
          </cell>
          <cell r="E21">
            <v>42847</v>
          </cell>
          <cell r="F21">
            <v>20312</v>
          </cell>
          <cell r="G21">
            <v>10778</v>
          </cell>
          <cell r="H21">
            <v>19447</v>
          </cell>
          <cell r="I21">
            <v>845</v>
          </cell>
          <cell r="J21">
            <v>95</v>
          </cell>
          <cell r="K21">
            <v>7450</v>
          </cell>
          <cell r="L21">
            <v>7245</v>
          </cell>
          <cell r="M21">
            <v>243</v>
          </cell>
          <cell r="N21">
            <v>81</v>
          </cell>
          <cell r="O21">
            <v>152</v>
          </cell>
          <cell r="R21">
            <v>165.98</v>
          </cell>
        </row>
        <row r="22">
          <cell r="B22">
            <v>93749</v>
          </cell>
          <cell r="C22">
            <v>91780</v>
          </cell>
          <cell r="E22">
            <v>34099</v>
          </cell>
          <cell r="F22">
            <v>18219</v>
          </cell>
          <cell r="G22">
            <v>30491</v>
          </cell>
          <cell r="H22">
            <v>7700</v>
          </cell>
          <cell r="I22">
            <v>389</v>
          </cell>
          <cell r="J22">
            <v>7</v>
          </cell>
          <cell r="K22">
            <v>166</v>
          </cell>
          <cell r="L22">
            <v>160</v>
          </cell>
          <cell r="M22">
            <v>534</v>
          </cell>
          <cell r="N22">
            <v>12</v>
          </cell>
          <cell r="O22">
            <v>3</v>
          </cell>
          <cell r="R22">
            <v>51.28</v>
          </cell>
        </row>
        <row r="23">
          <cell r="B23">
            <v>169182</v>
          </cell>
          <cell r="C23">
            <v>81265</v>
          </cell>
          <cell r="E23">
            <v>2390</v>
          </cell>
          <cell r="F23">
            <v>18543</v>
          </cell>
          <cell r="H23">
            <v>16308</v>
          </cell>
          <cell r="I23">
            <v>14758</v>
          </cell>
          <cell r="J23">
            <v>296</v>
          </cell>
          <cell r="K23">
            <v>18737</v>
          </cell>
          <cell r="L23">
            <v>8535</v>
          </cell>
          <cell r="N23">
            <v>1261</v>
          </cell>
          <cell r="O23">
            <v>437</v>
          </cell>
          <cell r="R23">
            <v>657.1</v>
          </cell>
        </row>
        <row r="24">
          <cell r="B24">
            <v>79889</v>
          </cell>
          <cell r="C24">
            <v>73168</v>
          </cell>
          <cell r="E24">
            <v>28803</v>
          </cell>
          <cell r="F24">
            <v>3767</v>
          </cell>
          <cell r="G24">
            <v>18868</v>
          </cell>
          <cell r="H24">
            <v>4604</v>
          </cell>
          <cell r="I24">
            <v>12260</v>
          </cell>
          <cell r="J24">
            <v>105</v>
          </cell>
          <cell r="K24">
            <v>4614</v>
          </cell>
          <cell r="L24">
            <v>67</v>
          </cell>
          <cell r="N24">
            <v>20</v>
          </cell>
          <cell r="O24">
            <v>60</v>
          </cell>
          <cell r="R24">
            <v>74.959999999999994</v>
          </cell>
        </row>
        <row r="25">
          <cell r="C25">
            <v>37368</v>
          </cell>
          <cell r="E25">
            <v>3954</v>
          </cell>
          <cell r="F25">
            <v>12054</v>
          </cell>
          <cell r="G25">
            <v>1434</v>
          </cell>
          <cell r="H25">
            <v>4483</v>
          </cell>
          <cell r="I25">
            <v>3789</v>
          </cell>
          <cell r="J25">
            <v>826</v>
          </cell>
          <cell r="K25">
            <v>1112</v>
          </cell>
          <cell r="L25">
            <v>6206</v>
          </cell>
          <cell r="M25">
            <v>3211</v>
          </cell>
          <cell r="N25">
            <v>244</v>
          </cell>
          <cell r="O25">
            <v>55</v>
          </cell>
        </row>
        <row r="26">
          <cell r="B26">
            <v>45113</v>
          </cell>
          <cell r="C26">
            <v>40652</v>
          </cell>
          <cell r="E26">
            <v>11553</v>
          </cell>
          <cell r="F26">
            <v>4086</v>
          </cell>
          <cell r="G26">
            <v>2666</v>
          </cell>
          <cell r="H26">
            <v>9075</v>
          </cell>
          <cell r="I26">
            <v>568</v>
          </cell>
          <cell r="J26">
            <v>1789</v>
          </cell>
          <cell r="K26">
            <v>2874</v>
          </cell>
          <cell r="L26">
            <v>7311</v>
          </cell>
          <cell r="M26">
            <v>587</v>
          </cell>
          <cell r="N26">
            <v>86</v>
          </cell>
          <cell r="O26">
            <v>57</v>
          </cell>
          <cell r="R26">
            <v>141.18</v>
          </cell>
        </row>
        <row r="27">
          <cell r="B27">
            <v>37936</v>
          </cell>
          <cell r="C27">
            <v>28480</v>
          </cell>
          <cell r="E27">
            <v>722</v>
          </cell>
          <cell r="F27">
            <v>3931</v>
          </cell>
          <cell r="G27">
            <v>1082</v>
          </cell>
          <cell r="H27">
            <v>223</v>
          </cell>
          <cell r="I27">
            <v>6</v>
          </cell>
          <cell r="J27">
            <v>22227</v>
          </cell>
          <cell r="K27">
            <v>3</v>
          </cell>
          <cell r="L27">
            <v>48</v>
          </cell>
          <cell r="M27">
            <v>195</v>
          </cell>
          <cell r="N27">
            <v>13</v>
          </cell>
          <cell r="O27">
            <v>30</v>
          </cell>
          <cell r="R27">
            <v>27.17</v>
          </cell>
        </row>
        <row r="28">
          <cell r="B28">
            <v>36090</v>
          </cell>
          <cell r="C28">
            <v>30724</v>
          </cell>
          <cell r="E28">
            <v>286</v>
          </cell>
          <cell r="F28">
            <v>1153</v>
          </cell>
          <cell r="G28">
            <v>565</v>
          </cell>
          <cell r="H28">
            <v>114</v>
          </cell>
          <cell r="I28">
            <v>115</v>
          </cell>
          <cell r="J28">
            <v>28397</v>
          </cell>
          <cell r="K28">
            <v>26</v>
          </cell>
          <cell r="L28">
            <v>41</v>
          </cell>
          <cell r="M28">
            <v>4</v>
          </cell>
          <cell r="O28">
            <v>23</v>
          </cell>
          <cell r="R28">
            <v>21.27</v>
          </cell>
        </row>
        <row r="29">
          <cell r="B29">
            <v>38505</v>
          </cell>
          <cell r="C29">
            <v>29863</v>
          </cell>
          <cell r="E29">
            <v>364</v>
          </cell>
          <cell r="F29">
            <v>3318</v>
          </cell>
          <cell r="G29">
            <v>664</v>
          </cell>
          <cell r="H29">
            <v>303</v>
          </cell>
          <cell r="I29">
            <v>68</v>
          </cell>
          <cell r="J29">
            <v>24788</v>
          </cell>
          <cell r="K29">
            <v>83</v>
          </cell>
          <cell r="L29">
            <v>173</v>
          </cell>
          <cell r="M29">
            <v>42</v>
          </cell>
          <cell r="N29">
            <v>53</v>
          </cell>
          <cell r="O29">
            <v>7</v>
          </cell>
          <cell r="R29">
            <v>38.33</v>
          </cell>
        </row>
        <row r="30">
          <cell r="B30">
            <v>34356</v>
          </cell>
          <cell r="C30">
            <v>22937</v>
          </cell>
          <cell r="E30">
            <v>5152</v>
          </cell>
          <cell r="F30">
            <v>2069</v>
          </cell>
          <cell r="G30">
            <v>7014</v>
          </cell>
          <cell r="H30">
            <v>2332</v>
          </cell>
          <cell r="I30">
            <v>1739</v>
          </cell>
          <cell r="J30">
            <v>18</v>
          </cell>
          <cell r="K30">
            <v>609</v>
          </cell>
          <cell r="L30">
            <v>3866</v>
          </cell>
          <cell r="M30">
            <v>80</v>
          </cell>
          <cell r="O30">
            <v>58</v>
          </cell>
          <cell r="R30">
            <v>39.549999999999997</v>
          </cell>
        </row>
        <row r="31">
          <cell r="B31">
            <v>27399</v>
          </cell>
          <cell r="C31">
            <v>22046</v>
          </cell>
          <cell r="E31">
            <v>9959</v>
          </cell>
          <cell r="F31">
            <v>3515</v>
          </cell>
          <cell r="G31">
            <v>5344</v>
          </cell>
          <cell r="H31">
            <v>1595</v>
          </cell>
          <cell r="I31">
            <v>46</v>
          </cell>
          <cell r="J31">
            <v>2</v>
          </cell>
          <cell r="K31">
            <v>9</v>
          </cell>
          <cell r="L31">
            <v>1552</v>
          </cell>
          <cell r="M31">
            <v>14</v>
          </cell>
          <cell r="O31">
            <v>10</v>
          </cell>
          <cell r="R31">
            <v>41.68</v>
          </cell>
        </row>
        <row r="32">
          <cell r="B32">
            <v>13870</v>
          </cell>
          <cell r="C32">
            <v>13794</v>
          </cell>
          <cell r="E32">
            <v>6925</v>
          </cell>
          <cell r="F32">
            <v>3124</v>
          </cell>
          <cell r="G32">
            <v>3569</v>
          </cell>
          <cell r="H32">
            <v>10</v>
          </cell>
          <cell r="I32">
            <v>18</v>
          </cell>
          <cell r="J32">
            <v>1</v>
          </cell>
          <cell r="K32">
            <v>94</v>
          </cell>
          <cell r="L32">
            <v>46</v>
          </cell>
          <cell r="M32">
            <v>6</v>
          </cell>
          <cell r="O32">
            <v>1</v>
          </cell>
          <cell r="R32">
            <v>14.66</v>
          </cell>
        </row>
        <row r="33">
          <cell r="C33">
            <v>8228</v>
          </cell>
          <cell r="E33">
            <v>2732</v>
          </cell>
          <cell r="F33">
            <v>2576</v>
          </cell>
          <cell r="G33">
            <v>578</v>
          </cell>
          <cell r="H33">
            <v>705</v>
          </cell>
          <cell r="I33">
            <v>337</v>
          </cell>
          <cell r="J33">
            <v>29</v>
          </cell>
          <cell r="K33">
            <v>392</v>
          </cell>
          <cell r="L33">
            <v>610</v>
          </cell>
          <cell r="N33">
            <v>239</v>
          </cell>
          <cell r="O33">
            <v>30</v>
          </cell>
        </row>
        <row r="34">
          <cell r="B34">
            <v>5437</v>
          </cell>
          <cell r="C34">
            <v>4200</v>
          </cell>
          <cell r="E34">
            <v>2533</v>
          </cell>
          <cell r="F34">
            <v>29</v>
          </cell>
          <cell r="G34">
            <v>1091</v>
          </cell>
          <cell r="H34">
            <v>533</v>
          </cell>
          <cell r="I34">
            <v>2</v>
          </cell>
          <cell r="J34">
            <v>0</v>
          </cell>
          <cell r="K34">
            <v>4</v>
          </cell>
          <cell r="L34">
            <v>4</v>
          </cell>
          <cell r="M34">
            <v>4</v>
          </cell>
          <cell r="O34">
            <v>0</v>
          </cell>
          <cell r="R34">
            <v>10.72</v>
          </cell>
        </row>
        <row r="35">
          <cell r="B35">
            <v>3406</v>
          </cell>
          <cell r="C35">
            <v>3316</v>
          </cell>
          <cell r="E35">
            <v>1663</v>
          </cell>
          <cell r="F35">
            <v>1013</v>
          </cell>
          <cell r="G35">
            <v>187</v>
          </cell>
          <cell r="H35">
            <v>121</v>
          </cell>
          <cell r="I35">
            <v>45</v>
          </cell>
          <cell r="J35">
            <v>3</v>
          </cell>
          <cell r="K35">
            <v>144</v>
          </cell>
          <cell r="L35">
            <v>83</v>
          </cell>
          <cell r="M35">
            <v>10</v>
          </cell>
          <cell r="N35">
            <v>24</v>
          </cell>
          <cell r="O35">
            <v>23</v>
          </cell>
          <cell r="R35">
            <v>44.77</v>
          </cell>
        </row>
        <row r="36">
          <cell r="C36">
            <v>55</v>
          </cell>
          <cell r="F36">
            <v>0</v>
          </cell>
          <cell r="H36">
            <v>55</v>
          </cell>
          <cell r="J36">
            <v>0</v>
          </cell>
          <cell r="K36">
            <v>0</v>
          </cell>
        </row>
        <row r="37">
          <cell r="B37">
            <v>2343</v>
          </cell>
          <cell r="C37">
            <v>2310</v>
          </cell>
          <cell r="E37">
            <v>799</v>
          </cell>
          <cell r="F37">
            <v>881</v>
          </cell>
          <cell r="G37">
            <v>573</v>
          </cell>
          <cell r="H37">
            <v>35</v>
          </cell>
          <cell r="I37">
            <v>11</v>
          </cell>
          <cell r="J37">
            <v>0</v>
          </cell>
          <cell r="K37">
            <v>5</v>
          </cell>
          <cell r="L37">
            <v>6</v>
          </cell>
          <cell r="M37">
            <v>0</v>
          </cell>
          <cell r="O37">
            <v>0</v>
          </cell>
          <cell r="R37">
            <v>3.02</v>
          </cell>
        </row>
        <row r="38">
          <cell r="B38">
            <v>277</v>
          </cell>
          <cell r="C38">
            <v>265</v>
          </cell>
          <cell r="E38">
            <v>90</v>
          </cell>
          <cell r="F38">
            <v>54</v>
          </cell>
          <cell r="G38">
            <v>92</v>
          </cell>
          <cell r="H38">
            <v>0</v>
          </cell>
          <cell r="I38">
            <v>3</v>
          </cell>
          <cell r="J38">
            <v>0</v>
          </cell>
          <cell r="K38">
            <v>13</v>
          </cell>
          <cell r="L38">
            <v>0</v>
          </cell>
          <cell r="M38">
            <v>2</v>
          </cell>
          <cell r="N38">
            <v>9</v>
          </cell>
          <cell r="O38">
            <v>2</v>
          </cell>
          <cell r="R38">
            <v>4.3899999999999997</v>
          </cell>
        </row>
        <row r="39">
          <cell r="B39">
            <v>1932</v>
          </cell>
          <cell r="C39">
            <v>295</v>
          </cell>
          <cell r="E39">
            <v>134</v>
          </cell>
          <cell r="F39">
            <v>105</v>
          </cell>
          <cell r="G39">
            <v>27</v>
          </cell>
          <cell r="H39">
            <v>3</v>
          </cell>
          <cell r="I39">
            <v>6</v>
          </cell>
          <cell r="J39">
            <v>0</v>
          </cell>
          <cell r="K39">
            <v>4</v>
          </cell>
          <cell r="L39">
            <v>12</v>
          </cell>
          <cell r="M39">
            <v>0</v>
          </cell>
          <cell r="O39">
            <v>4</v>
          </cell>
          <cell r="R39">
            <v>7.5</v>
          </cell>
        </row>
        <row r="40">
          <cell r="E40">
            <v>-6686</v>
          </cell>
          <cell r="F40">
            <v>-14630</v>
          </cell>
          <cell r="G40">
            <v>1261</v>
          </cell>
          <cell r="H40">
            <v>-5243</v>
          </cell>
          <cell r="I40">
            <v>-4126</v>
          </cell>
          <cell r="J40">
            <v>-855</v>
          </cell>
          <cell r="K40">
            <v>-1504</v>
          </cell>
          <cell r="L40">
            <v>-6816</v>
          </cell>
          <cell r="M40">
            <v>39937</v>
          </cell>
          <cell r="N40">
            <v>-482</v>
          </cell>
          <cell r="O40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Q3">
            <v>1021.61</v>
          </cell>
          <cell r="R3">
            <v>8198.92</v>
          </cell>
          <cell r="S3">
            <v>3447.66</v>
          </cell>
          <cell r="T3">
            <v>6410.86</v>
          </cell>
          <cell r="U3">
            <v>1642.58</v>
          </cell>
          <cell r="V3">
            <v>940.36</v>
          </cell>
          <cell r="W3">
            <v>2929.24</v>
          </cell>
          <cell r="X3">
            <v>1987.82</v>
          </cell>
          <cell r="Y3">
            <v>12201.64</v>
          </cell>
          <cell r="Z3">
            <v>555.85</v>
          </cell>
          <cell r="AA3">
            <v>3698.4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>
        <row r="14">
          <cell r="AT14" t="str">
            <v>AUT</v>
          </cell>
          <cell r="BB14" t="str">
            <v>UK</v>
          </cell>
        </row>
        <row r="15">
          <cell r="AS15" t="str">
            <v>B&amp;H</v>
          </cell>
          <cell r="BB15">
            <v>4.3258832011535688E-4</v>
          </cell>
        </row>
        <row r="16">
          <cell r="AS16" t="str">
            <v>BLR</v>
          </cell>
          <cell r="BB16">
            <v>2.935995302407516E-3</v>
          </cell>
        </row>
        <row r="17">
          <cell r="AS17" t="str">
            <v>ALB</v>
          </cell>
          <cell r="BB17">
            <v>7.356998344675372E-4</v>
          </cell>
        </row>
        <row r="18">
          <cell r="AS18" t="str">
            <v>HRV</v>
          </cell>
          <cell r="BB18">
            <v>5.6960607579814183E-3</v>
          </cell>
        </row>
        <row r="19">
          <cell r="AS19" t="str">
            <v>SRB</v>
          </cell>
          <cell r="BB19">
            <v>5.109675535603489E-4</v>
          </cell>
        </row>
        <row r="20">
          <cell r="AS20" t="str">
            <v>SVK</v>
          </cell>
          <cell r="BB20" t="str">
            <v/>
          </cell>
        </row>
        <row r="21">
          <cell r="AS21" t="str">
            <v>MNE</v>
          </cell>
          <cell r="BB21" t="str">
            <v/>
          </cell>
        </row>
        <row r="22">
          <cell r="AS22" t="str">
            <v>ROM</v>
          </cell>
          <cell r="BB22">
            <v>1.8781737658543371E-3</v>
          </cell>
        </row>
        <row r="23">
          <cell r="AS23" t="str">
            <v>MDA</v>
          </cell>
          <cell r="BB23">
            <v>7.2202166064981952E-3</v>
          </cell>
        </row>
        <row r="24">
          <cell r="AS24" t="str">
            <v>CZE</v>
          </cell>
          <cell r="BB24" t="str">
            <v/>
          </cell>
        </row>
        <row r="25">
          <cell r="AS25" t="str">
            <v>UKR</v>
          </cell>
          <cell r="BB25">
            <v>1.3011770443109525E-2</v>
          </cell>
        </row>
        <row r="26">
          <cell r="AS26" t="str">
            <v>HUN</v>
          </cell>
          <cell r="BB26" t="str">
            <v/>
          </cell>
        </row>
        <row r="27">
          <cell r="AS27" t="str">
            <v>MAL</v>
          </cell>
          <cell r="BB27" t="str">
            <v/>
          </cell>
        </row>
        <row r="28">
          <cell r="AS28" t="str">
            <v>BGR</v>
          </cell>
          <cell r="BB28">
            <v>2.3285597857724996E-3</v>
          </cell>
        </row>
        <row r="29">
          <cell r="AS29" t="str">
            <v>RUS</v>
          </cell>
          <cell r="BB29" t="str">
            <v/>
          </cell>
        </row>
        <row r="30">
          <cell r="AS30" t="str">
            <v>CYP</v>
          </cell>
          <cell r="BB30">
            <v>5.8595959780287962E-2</v>
          </cell>
        </row>
        <row r="31">
          <cell r="AS31" t="str">
            <v>MKD</v>
          </cell>
          <cell r="BB31" t="str">
            <v/>
          </cell>
        </row>
        <row r="32">
          <cell r="AS32" t="str">
            <v>POL</v>
          </cell>
          <cell r="BB32">
            <v>1.1345562066287651E-2</v>
          </cell>
        </row>
        <row r="33">
          <cell r="AS33" t="str">
            <v>LTA</v>
          </cell>
          <cell r="BB33">
            <v>5.1402361872627585E-3</v>
          </cell>
        </row>
        <row r="34">
          <cell r="AS34" t="str">
            <v>TUR</v>
          </cell>
          <cell r="BB34" t="str">
            <v/>
          </cell>
        </row>
        <row r="35">
          <cell r="AS35" t="str">
            <v>LTH</v>
          </cell>
          <cell r="BB35">
            <v>1.0907674328009349E-3</v>
          </cell>
        </row>
        <row r="36">
          <cell r="AS36" t="str">
            <v>EST</v>
          </cell>
          <cell r="BB36">
            <v>1.1083402604599612E-4</v>
          </cell>
        </row>
      </sheetData>
      <sheetData sheetId="46"/>
      <sheetData sheetId="47">
        <row r="15">
          <cell r="E15">
            <v>71.185161393929647</v>
          </cell>
          <cell r="F15">
            <v>6.4662289833792688</v>
          </cell>
          <cell r="G15">
            <v>9.4343375701308165</v>
          </cell>
          <cell r="H15">
            <v>5.8745990768990062</v>
          </cell>
          <cell r="I15">
            <v>25.395366267663071</v>
          </cell>
          <cell r="J15">
            <v>20.062732495432638</v>
          </cell>
          <cell r="K15">
            <v>11.771246714425605</v>
          </cell>
          <cell r="L15">
            <v>13.374111423375764</v>
          </cell>
          <cell r="M15">
            <v>1.7168547593027408</v>
          </cell>
          <cell r="N15">
            <v>6.1106123181899807</v>
          </cell>
          <cell r="O15">
            <v>0.58821482507359646</v>
          </cell>
        </row>
      </sheetData>
      <sheetData sheetId="48">
        <row r="15">
          <cell r="E15">
            <v>26.033613609890271</v>
          </cell>
          <cell r="F15">
            <v>2.6211866928815013</v>
          </cell>
          <cell r="G15">
            <v>5.750451030554057</v>
          </cell>
          <cell r="H15">
            <v>2.3427434072807705</v>
          </cell>
          <cell r="I15">
            <v>7.0134179157179553</v>
          </cell>
          <cell r="J15">
            <v>9.6927772342507126</v>
          </cell>
          <cell r="K15">
            <v>3.1188635960180799</v>
          </cell>
          <cell r="L15">
            <v>2.8488494934148969</v>
          </cell>
          <cell r="M15">
            <v>0.39011968882871484</v>
          </cell>
          <cell r="N15">
            <v>2.4488621030853648</v>
          </cell>
          <cell r="O15">
            <v>0.22853125675967983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lbania"/>
      <sheetName val="Armenia"/>
      <sheetName val="Azerbaijan"/>
      <sheetName val="Belarus"/>
      <sheetName val="Bosnia and Herzegovina"/>
      <sheetName val="Bulgaria"/>
      <sheetName val="Croatia"/>
      <sheetName val="Czech Republic"/>
      <sheetName val="Estonia"/>
      <sheetName val="FYR Macedonia"/>
      <sheetName val="Georgia"/>
      <sheetName val="Hungary"/>
      <sheetName val="Kazakhstan"/>
      <sheetName val="Kyrgyz Republic"/>
      <sheetName val="Latvia"/>
      <sheetName val="Lithuania"/>
      <sheetName val="Moldova"/>
      <sheetName val="Mongolia"/>
      <sheetName val="Montenegro"/>
      <sheetName val="Poland"/>
      <sheetName val="Romania"/>
      <sheetName val="Russian Federation"/>
      <sheetName val="Serbia"/>
      <sheetName val="Slovak Republic"/>
      <sheetName val="Slovenia"/>
      <sheetName val="Tajikistan"/>
      <sheetName val="Turkmenistan"/>
      <sheetName val="Ukraine"/>
      <sheetName val="Uzbekistan"/>
    </sheetNames>
    <sheetDataSet>
      <sheetData sheetId="0" refreshError="1">
        <row r="27">
          <cell r="T27">
            <v>90.5</v>
          </cell>
        </row>
      </sheetData>
      <sheetData sheetId="1" refreshError="1"/>
      <sheetData sheetId="2" refreshError="1"/>
      <sheetData sheetId="3" refreshError="1"/>
      <sheetData sheetId="4" refreshError="1">
        <row r="27">
          <cell r="T27">
            <v>94</v>
          </cell>
        </row>
      </sheetData>
      <sheetData sheetId="5" refreshError="1">
        <row r="27">
          <cell r="N27">
            <v>75.3</v>
          </cell>
          <cell r="S27">
            <v>74.5</v>
          </cell>
          <cell r="T27">
            <v>80.099999999999994</v>
          </cell>
        </row>
      </sheetData>
      <sheetData sheetId="6" refreshError="1">
        <row r="27">
          <cell r="T27">
            <v>90.8</v>
          </cell>
        </row>
      </sheetData>
      <sheetData sheetId="7" refreshError="1">
        <row r="27">
          <cell r="T27">
            <v>84.7</v>
          </cell>
        </row>
      </sheetData>
      <sheetData sheetId="8" refreshError="1">
        <row r="27">
          <cell r="T27">
            <v>99.1</v>
          </cell>
        </row>
      </sheetData>
      <sheetData sheetId="9" refreshError="1">
        <row r="27">
          <cell r="T27">
            <v>53.2</v>
          </cell>
        </row>
      </sheetData>
      <sheetData sheetId="10" refreshError="1"/>
      <sheetData sheetId="11" refreshError="1">
        <row r="27">
          <cell r="T27">
            <v>82.9</v>
          </cell>
        </row>
      </sheetData>
      <sheetData sheetId="12" refreshError="1"/>
      <sheetData sheetId="13" refreshError="1"/>
      <sheetData sheetId="14" refreshError="1">
        <row r="27">
          <cell r="T27">
            <v>62.9</v>
          </cell>
        </row>
      </sheetData>
      <sheetData sheetId="15" refreshError="1">
        <row r="27">
          <cell r="T27">
            <v>91.8</v>
          </cell>
        </row>
      </sheetData>
      <sheetData sheetId="16" refreshError="1"/>
      <sheetData sheetId="17" refreshError="1"/>
      <sheetData sheetId="18" refreshError="1">
        <row r="27">
          <cell r="T27">
            <v>91.9</v>
          </cell>
        </row>
      </sheetData>
      <sheetData sheetId="19" refreshError="1">
        <row r="27">
          <cell r="T27">
            <v>74.3</v>
          </cell>
        </row>
      </sheetData>
      <sheetData sheetId="20" refreshError="1">
        <row r="27">
          <cell r="T27">
            <v>87.9</v>
          </cell>
        </row>
      </sheetData>
      <sheetData sheetId="21" refreshError="1">
        <row r="27">
          <cell r="T27">
            <v>12.1</v>
          </cell>
        </row>
      </sheetData>
      <sheetData sheetId="22" refreshError="1">
        <row r="27">
          <cell r="T27">
            <v>78.7</v>
          </cell>
        </row>
      </sheetData>
      <sheetData sheetId="23" refreshError="1">
        <row r="27">
          <cell r="T27">
            <v>97</v>
          </cell>
        </row>
      </sheetData>
      <sheetData sheetId="24" refreshError="1">
        <row r="27">
          <cell r="T27">
            <v>29.5</v>
          </cell>
        </row>
      </sheetData>
      <sheetData sheetId="25" refreshError="1"/>
      <sheetData sheetId="26" refreshError="1"/>
      <sheetData sheetId="27" refreshError="1">
        <row r="27">
          <cell r="T27">
            <v>35</v>
          </cell>
        </row>
      </sheetData>
      <sheetData sheetId="2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tio data ZA"/>
      <sheetName val="Box5_fig1"/>
      <sheetName val="WE_EE exposures"/>
      <sheetName val="Box5_fig2"/>
      <sheetName val="med and high vulner"/>
      <sheetName val="Box5_fig3"/>
    </sheetNames>
    <sheetDataSet>
      <sheetData sheetId="0">
        <row r="4">
          <cell r="K4" t="str">
            <v>D(Credit/GDP)</v>
          </cell>
        </row>
        <row r="5">
          <cell r="I5" t="str">
            <v>AL</v>
          </cell>
        </row>
        <row r="6">
          <cell r="I6" t="str">
            <v>BY</v>
          </cell>
        </row>
        <row r="7">
          <cell r="I7" t="str">
            <v>BA</v>
          </cell>
        </row>
        <row r="8">
          <cell r="I8" t="str">
            <v>BG</v>
          </cell>
        </row>
        <row r="9">
          <cell r="I9" t="str">
            <v>HR</v>
          </cell>
        </row>
        <row r="10">
          <cell r="I10" t="str">
            <v>CZ</v>
          </cell>
        </row>
        <row r="11">
          <cell r="I11" t="str">
            <v>EE</v>
          </cell>
        </row>
        <row r="12">
          <cell r="I12" t="str">
            <v>HU</v>
          </cell>
        </row>
        <row r="13">
          <cell r="I13" t="str">
            <v>LV</v>
          </cell>
        </row>
        <row r="14">
          <cell r="I14" t="str">
            <v>LT</v>
          </cell>
        </row>
        <row r="15">
          <cell r="I15" t="str">
            <v>MK</v>
          </cell>
        </row>
        <row r="16">
          <cell r="I16" t="str">
            <v>MD</v>
          </cell>
        </row>
        <row r="17">
          <cell r="I17" t="str">
            <v>PL</v>
          </cell>
        </row>
        <row r="18">
          <cell r="I18" t="str">
            <v>RO</v>
          </cell>
        </row>
        <row r="19">
          <cell r="I19" t="str">
            <v>RU</v>
          </cell>
        </row>
        <row r="20">
          <cell r="I20" t="str">
            <v>RS</v>
          </cell>
        </row>
        <row r="21">
          <cell r="I21" t="str">
            <v>SK</v>
          </cell>
        </row>
        <row r="22">
          <cell r="I22" t="str">
            <v>UA</v>
          </cell>
        </row>
        <row r="23">
          <cell r="I23" t="str">
            <v>TR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I Panel foreign"/>
      <sheetName val="VI Panel intl"/>
      <sheetName val="VI Panel banks"/>
      <sheetName val="Panel Claims on EE"/>
      <sheetName val="CEE exposure to All Reporting"/>
      <sheetName val="CEE exposure to WE_pie"/>
      <sheetName val="banks only"/>
      <sheetName val="intl claims only"/>
      <sheetName val="master intl claims "/>
      <sheetName val="absolute expo intl"/>
      <sheetName val="absolute dependence intl"/>
      <sheetName val="Vul-Ind intl"/>
      <sheetName val="master foreign claims"/>
      <sheetName val="absolute expo foreign"/>
      <sheetName val="absolute dependence foreign"/>
      <sheetName val="Vul-Ind foreign"/>
      <sheetName val="master only banks"/>
      <sheetName val="absolute expo banks"/>
      <sheetName val="absolute dependence banks"/>
      <sheetName val="Vul-Ind banks"/>
      <sheetName val="relative dependence"/>
      <sheetName val="relative exposure (ZA)"/>
      <sheetName val="relative exposure"/>
      <sheetName val="GDP Assets"/>
      <sheetName val="Share of EUR exposure to EE"/>
      <sheetName val="data for pie charts"/>
      <sheetName val="Share of EUR expos to EE (All1)"/>
      <sheetName val="Share of EE exposure to EUR"/>
      <sheetName val="med and high vulner"/>
      <sheetName val="Share of EE expos to EUR (All1)"/>
      <sheetName val="Panel_EE_EU exp"/>
      <sheetName val="Panel_EE_oth exp"/>
      <sheetName val="Panel_VI's"/>
      <sheetName val="Chart Vul2_ROM"/>
      <sheetName val="Chart VUL1_ROM"/>
      <sheetName val="Chart Vul2_Hun"/>
      <sheetName val="Chart1 Vul1_HUN"/>
      <sheetName val="Chart Vul2_EST"/>
      <sheetName val="Chart Vul1_EST"/>
      <sheetName val="Chart Vul2_RUS"/>
      <sheetName val="Chart Vul1_RUS"/>
      <sheetName val="ABS EXP chart"/>
      <sheetName val="ABS DEP chart"/>
      <sheetName val="Panel Exposures_Fig6"/>
      <sheetName val="Chart_concentr (2)"/>
      <sheetName val="concen of dep staggered charts"/>
      <sheetName val="Raw data sorted by size (credit"/>
      <sheetName val="Raw data sorted by size (GDP)"/>
      <sheetName val="Raw data sorted by size (Asset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8">
          <cell r="E8">
            <v>0.35074131714908791</v>
          </cell>
          <cell r="F8">
            <v>0.31551835157759173</v>
          </cell>
        </row>
        <row r="9">
          <cell r="E9">
            <v>0.53464358720416838</v>
          </cell>
          <cell r="G9">
            <v>0.37905990771908915</v>
          </cell>
        </row>
        <row r="10">
          <cell r="D10">
            <v>1.235598711837198</v>
          </cell>
          <cell r="G10">
            <v>4.872981160093965E-2</v>
          </cell>
        </row>
        <row r="11">
          <cell r="E11">
            <v>0.33462943899928282</v>
          </cell>
          <cell r="F11">
            <v>0.36416003898296234</v>
          </cell>
        </row>
        <row r="12">
          <cell r="D12">
            <v>2.5421638394299193</v>
          </cell>
          <cell r="G12">
            <v>0.16205314107623625</v>
          </cell>
        </row>
        <row r="13">
          <cell r="D13">
            <v>2.3031293742230399</v>
          </cell>
          <cell r="F13">
            <v>0.32488702482263332</v>
          </cell>
        </row>
        <row r="17">
          <cell r="I17">
            <v>1.9084180526606831</v>
          </cell>
        </row>
        <row r="18">
          <cell r="I18">
            <v>2.3831298651580246</v>
          </cell>
        </row>
        <row r="19">
          <cell r="I19">
            <v>1.7425241396911821</v>
          </cell>
        </row>
      </sheetData>
      <sheetData sheetId="10">
        <row r="12">
          <cell r="E12">
            <v>3.4103729797919686</v>
          </cell>
          <cell r="F12">
            <v>6.8447861376240686</v>
          </cell>
          <cell r="G12">
            <v>2.5891985813914742</v>
          </cell>
          <cell r="H12">
            <v>1.0737152786042414</v>
          </cell>
          <cell r="J12">
            <v>0.63527955632780331</v>
          </cell>
        </row>
        <row r="13">
          <cell r="E13">
            <v>0.71041387172070436</v>
          </cell>
          <cell r="F13">
            <v>3.3993005203446218</v>
          </cell>
          <cell r="G13">
            <v>0.85193830310268093</v>
          </cell>
          <cell r="H13">
            <v>1.8844850449388537</v>
          </cell>
          <cell r="J13">
            <v>0.50910021480694523</v>
          </cell>
        </row>
        <row r="14">
          <cell r="E14">
            <v>7.2131428571428566</v>
          </cell>
          <cell r="F14">
            <v>4.4102857142857141</v>
          </cell>
          <cell r="G14">
            <v>2.9874285714285715</v>
          </cell>
          <cell r="H14">
            <v>1.7851428571428574</v>
          </cell>
          <cell r="J14">
            <v>9.1999999999999998E-2</v>
          </cell>
        </row>
        <row r="15">
          <cell r="E15">
            <v>17.833188782885227</v>
          </cell>
          <cell r="F15">
            <v>19.829430471234456</v>
          </cell>
          <cell r="G15">
            <v>9.0741543798785766</v>
          </cell>
          <cell r="H15">
            <v>3.8999710899103786</v>
          </cell>
          <cell r="J15">
            <v>0.21899392888117949</v>
          </cell>
        </row>
        <row r="16">
          <cell r="E16">
            <v>15.647065911555611</v>
          </cell>
          <cell r="F16">
            <v>12.347873237739488</v>
          </cell>
          <cell r="G16">
            <v>5.1765272924448738</v>
          </cell>
          <cell r="H16">
            <v>6.2591878539583075</v>
          </cell>
          <cell r="J16">
            <v>5.7235811543559473E-2</v>
          </cell>
        </row>
        <row r="17">
          <cell r="E17">
            <v>45.883385335413415</v>
          </cell>
          <cell r="F17">
            <v>32.550702028081126</v>
          </cell>
          <cell r="G17">
            <v>21.842823712948519</v>
          </cell>
          <cell r="H17">
            <v>10.854134165366613</v>
          </cell>
          <cell r="J17">
            <v>1.3650546021840874E-2</v>
          </cell>
        </row>
        <row r="18">
          <cell r="E18">
            <v>0.36387155684066352</v>
          </cell>
          <cell r="F18">
            <v>2.9808248364023742</v>
          </cell>
          <cell r="G18">
            <v>0.51331608583168464</v>
          </cell>
          <cell r="H18">
            <v>1.6233450007609191</v>
          </cell>
          <cell r="J18">
            <v>4.5046416070613292E-2</v>
          </cell>
        </row>
        <row r="19">
          <cell r="E19">
            <v>14.038153681963713</v>
          </cell>
          <cell r="F19">
            <v>4.866595517609392</v>
          </cell>
          <cell r="G19">
            <v>6.993062966915689</v>
          </cell>
          <cell r="H19">
            <v>1.3607257203842049</v>
          </cell>
          <cell r="J19">
            <v>0.14007470651013876</v>
          </cell>
        </row>
        <row r="20">
          <cell r="E20">
            <v>4.3972234027482644</v>
          </cell>
          <cell r="F20">
            <v>2.9388015299617507</v>
          </cell>
          <cell r="G20">
            <v>1.6369174103980735</v>
          </cell>
          <cell r="H20">
            <v>1.4485054540303157</v>
          </cell>
          <cell r="J20">
            <v>1.1694290976058932</v>
          </cell>
        </row>
        <row r="21">
          <cell r="E21">
            <v>3.4228928965771073</v>
          </cell>
          <cell r="F21">
            <v>14.758925285241073</v>
          </cell>
          <cell r="G21">
            <v>3.5517114464482886</v>
          </cell>
          <cell r="H21">
            <v>0.26499815973500179</v>
          </cell>
          <cell r="J21">
            <v>66.050791313949205</v>
          </cell>
        </row>
        <row r="22">
          <cell r="E22">
            <v>1.6784203102961919</v>
          </cell>
          <cell r="F22">
            <v>5.4395862717442407</v>
          </cell>
          <cell r="G22">
            <v>2.4259520451339918</v>
          </cell>
          <cell r="H22">
            <v>9.4029149036201229E-2</v>
          </cell>
          <cell r="J22">
            <v>105.35966149506348</v>
          </cell>
        </row>
        <row r="23">
          <cell r="E23">
            <v>1.4870858335507435</v>
          </cell>
          <cell r="F23">
            <v>8.8025045656144023</v>
          </cell>
          <cell r="G23">
            <v>1.591442734150796</v>
          </cell>
          <cell r="H23">
            <v>0.16436211844508219</v>
          </cell>
          <cell r="J23">
            <v>42.749804330811372</v>
          </cell>
        </row>
        <row r="24">
          <cell r="E24">
            <v>10.065739570164348</v>
          </cell>
          <cell r="F24">
            <v>5.350189633375475</v>
          </cell>
          <cell r="G24">
            <v>10.460176991150442</v>
          </cell>
          <cell r="H24">
            <v>3.352718078381796</v>
          </cell>
          <cell r="J24">
            <v>4.5512010113780026E-2</v>
          </cell>
        </row>
        <row r="25">
          <cell r="E25">
            <v>12.046545105566219</v>
          </cell>
          <cell r="F25">
            <v>7.8047024952015365</v>
          </cell>
          <cell r="G25">
            <v>8.5052783109404988</v>
          </cell>
          <cell r="H25">
            <v>2.6391554702495204</v>
          </cell>
          <cell r="J25">
            <v>4.7984644913627644E-3</v>
          </cell>
        </row>
        <row r="26">
          <cell r="E26">
            <v>15.839017735334243</v>
          </cell>
          <cell r="F26">
            <v>15.648021828103683</v>
          </cell>
          <cell r="G26">
            <v>8.3697135061391545</v>
          </cell>
          <cell r="H26">
            <v>6.8212824010914053E-2</v>
          </cell>
          <cell r="J26">
            <v>6.8212824010914054E-3</v>
          </cell>
        </row>
        <row r="27">
          <cell r="E27">
            <v>5</v>
          </cell>
          <cell r="F27">
            <v>0.27052238805970152</v>
          </cell>
          <cell r="G27">
            <v>3.9365671641791042</v>
          </cell>
          <cell r="H27">
            <v>2.8731343283582089</v>
          </cell>
          <cell r="J27" t="e">
            <v>#REF!</v>
          </cell>
        </row>
        <row r="28">
          <cell r="E28">
            <v>2.3497878043332587</v>
          </cell>
          <cell r="F28">
            <v>2.2894795622068349</v>
          </cell>
          <cell r="G28">
            <v>0.41769041769041765</v>
          </cell>
          <cell r="H28">
            <v>0.27473754746482015</v>
          </cell>
          <cell r="J28">
            <v>6.7009157918248826E-3</v>
          </cell>
        </row>
        <row r="29">
          <cell r="E29">
            <v>11.456953642384104</v>
          </cell>
          <cell r="F29">
            <v>13.841059602649006</v>
          </cell>
          <cell r="G29">
            <v>19.039735099337747</v>
          </cell>
          <cell r="H29">
            <v>0.96026490066225167</v>
          </cell>
          <cell r="J29" t="e">
            <v>#REF!</v>
          </cell>
        </row>
        <row r="30">
          <cell r="E30">
            <v>2.2323462414578588</v>
          </cell>
          <cell r="F30">
            <v>1.2300683371298406</v>
          </cell>
          <cell r="G30">
            <v>2.0956719817767655</v>
          </cell>
          <cell r="H30" t="e">
            <v>#REF!</v>
          </cell>
          <cell r="J30" t="e">
            <v>#REF!</v>
          </cell>
        </row>
        <row r="31">
          <cell r="E31">
            <v>1.8533333333333335</v>
          </cell>
          <cell r="F31">
            <v>1.7733333333333334</v>
          </cell>
          <cell r="G31">
            <v>0.6</v>
          </cell>
          <cell r="H31">
            <v>0.04</v>
          </cell>
          <cell r="J31" t="e">
            <v>#REF!</v>
          </cell>
        </row>
      </sheetData>
      <sheetData sheetId="11">
        <row r="101">
          <cell r="H101" t="str">
            <v>Poland experiences crisis</v>
          </cell>
        </row>
      </sheetData>
      <sheetData sheetId="12">
        <row r="14">
          <cell r="E14">
            <v>283030</v>
          </cell>
          <cell r="F14">
            <v>416295</v>
          </cell>
          <cell r="G14">
            <v>225966</v>
          </cell>
          <cell r="H14">
            <v>390161</v>
          </cell>
          <cell r="J14">
            <v>101075</v>
          </cell>
        </row>
        <row r="17">
          <cell r="B17">
            <v>240799</v>
          </cell>
          <cell r="C17">
            <v>198290</v>
          </cell>
          <cell r="E17">
            <v>14906</v>
          </cell>
          <cell r="F17">
            <v>43579</v>
          </cell>
          <cell r="G17">
            <v>49384</v>
          </cell>
          <cell r="H17">
            <v>17717</v>
          </cell>
          <cell r="I17">
            <v>19372</v>
          </cell>
          <cell r="J17">
            <v>6125</v>
          </cell>
          <cell r="K17">
            <v>23942</v>
          </cell>
          <cell r="L17">
            <v>5356</v>
          </cell>
          <cell r="M17">
            <v>2732</v>
          </cell>
          <cell r="N17">
            <v>11277</v>
          </cell>
          <cell r="O17">
            <v>3900</v>
          </cell>
        </row>
        <row r="18">
          <cell r="B18">
            <v>232037</v>
          </cell>
          <cell r="C18">
            <v>175872</v>
          </cell>
          <cell r="E18">
            <v>20083</v>
          </cell>
          <cell r="F18">
            <v>45571</v>
          </cell>
          <cell r="G18">
            <v>20980</v>
          </cell>
          <cell r="H18">
            <v>30468</v>
          </cell>
          <cell r="I18">
            <v>8482</v>
          </cell>
          <cell r="J18">
            <v>6830</v>
          </cell>
          <cell r="K18">
            <v>20787</v>
          </cell>
          <cell r="L18">
            <v>20444</v>
          </cell>
          <cell r="N18">
            <v>285</v>
          </cell>
          <cell r="O18">
            <v>1942</v>
          </cell>
        </row>
        <row r="19">
          <cell r="B19">
            <v>164765</v>
          </cell>
          <cell r="C19">
            <v>152561</v>
          </cell>
          <cell r="E19">
            <v>48985</v>
          </cell>
          <cell r="F19">
            <v>9598</v>
          </cell>
          <cell r="G19">
            <v>16370</v>
          </cell>
          <cell r="H19">
            <v>30002</v>
          </cell>
          <cell r="I19">
            <v>40024</v>
          </cell>
          <cell r="J19">
            <v>161</v>
          </cell>
          <cell r="K19">
            <v>5925</v>
          </cell>
          <cell r="L19">
            <v>819</v>
          </cell>
          <cell r="N19">
            <v>83</v>
          </cell>
          <cell r="O19">
            <v>594</v>
          </cell>
        </row>
        <row r="20">
          <cell r="B20">
            <v>137110</v>
          </cell>
          <cell r="C20">
            <v>125499</v>
          </cell>
          <cell r="E20">
            <v>33669</v>
          </cell>
          <cell r="F20">
            <v>32042</v>
          </cell>
          <cell r="G20">
            <v>25238</v>
          </cell>
          <cell r="H20">
            <v>9600</v>
          </cell>
          <cell r="I20">
            <v>16444</v>
          </cell>
          <cell r="J20">
            <v>303</v>
          </cell>
          <cell r="K20">
            <v>5870</v>
          </cell>
          <cell r="L20">
            <v>862</v>
          </cell>
          <cell r="N20">
            <v>407</v>
          </cell>
          <cell r="O20">
            <v>1064</v>
          </cell>
        </row>
        <row r="21">
          <cell r="B21">
            <v>129381</v>
          </cell>
          <cell r="C21">
            <v>109495</v>
          </cell>
          <cell r="E21">
            <v>42847</v>
          </cell>
          <cell r="F21">
            <v>20312</v>
          </cell>
          <cell r="G21">
            <v>10778</v>
          </cell>
          <cell r="H21">
            <v>19447</v>
          </cell>
          <cell r="I21">
            <v>845</v>
          </cell>
          <cell r="J21">
            <v>95</v>
          </cell>
          <cell r="K21">
            <v>7450</v>
          </cell>
          <cell r="L21">
            <v>7245</v>
          </cell>
          <cell r="M21">
            <v>243</v>
          </cell>
          <cell r="N21">
            <v>81</v>
          </cell>
          <cell r="O21">
            <v>152</v>
          </cell>
        </row>
        <row r="22">
          <cell r="B22">
            <v>93749</v>
          </cell>
          <cell r="C22">
            <v>91780</v>
          </cell>
          <cell r="E22">
            <v>34099</v>
          </cell>
          <cell r="F22">
            <v>18219</v>
          </cell>
          <cell r="G22">
            <v>30491</v>
          </cell>
          <cell r="H22">
            <v>7700</v>
          </cell>
          <cell r="I22">
            <v>389</v>
          </cell>
          <cell r="J22">
            <v>7</v>
          </cell>
          <cell r="K22">
            <v>166</v>
          </cell>
          <cell r="L22">
            <v>160</v>
          </cell>
          <cell r="M22">
            <v>534</v>
          </cell>
          <cell r="N22">
            <v>12</v>
          </cell>
          <cell r="O22">
            <v>3</v>
          </cell>
        </row>
        <row r="23">
          <cell r="B23">
            <v>169182</v>
          </cell>
          <cell r="C23">
            <v>81265</v>
          </cell>
          <cell r="E23">
            <v>2390</v>
          </cell>
          <cell r="F23">
            <v>18543</v>
          </cell>
          <cell r="H23">
            <v>16308</v>
          </cell>
          <cell r="I23">
            <v>14758</v>
          </cell>
          <cell r="J23">
            <v>296</v>
          </cell>
          <cell r="K23">
            <v>18737</v>
          </cell>
          <cell r="L23">
            <v>8535</v>
          </cell>
          <cell r="N23">
            <v>1261</v>
          </cell>
          <cell r="O23">
            <v>437</v>
          </cell>
        </row>
        <row r="24">
          <cell r="B24">
            <v>79889</v>
          </cell>
          <cell r="C24">
            <v>73168</v>
          </cell>
          <cell r="E24">
            <v>28803</v>
          </cell>
          <cell r="F24">
            <v>3767</v>
          </cell>
          <cell r="G24">
            <v>18868</v>
          </cell>
          <cell r="H24">
            <v>4604</v>
          </cell>
          <cell r="I24">
            <v>12260</v>
          </cell>
          <cell r="J24">
            <v>105</v>
          </cell>
          <cell r="K24">
            <v>4614</v>
          </cell>
          <cell r="L24">
            <v>67</v>
          </cell>
          <cell r="N24">
            <v>20</v>
          </cell>
          <cell r="O24">
            <v>60</v>
          </cell>
        </row>
        <row r="25">
          <cell r="B25">
            <v>54799</v>
          </cell>
          <cell r="C25">
            <v>37368</v>
          </cell>
          <cell r="E25">
            <v>3954</v>
          </cell>
          <cell r="F25">
            <v>12054</v>
          </cell>
          <cell r="G25">
            <v>1434</v>
          </cell>
          <cell r="H25">
            <v>4483</v>
          </cell>
          <cell r="I25">
            <v>3789</v>
          </cell>
          <cell r="J25">
            <v>826</v>
          </cell>
          <cell r="K25">
            <v>1112</v>
          </cell>
          <cell r="L25">
            <v>6206</v>
          </cell>
          <cell r="M25">
            <v>3211</v>
          </cell>
          <cell r="N25">
            <v>244</v>
          </cell>
          <cell r="O25">
            <v>55</v>
          </cell>
        </row>
        <row r="26">
          <cell r="B26">
            <v>45113</v>
          </cell>
          <cell r="C26">
            <v>40652</v>
          </cell>
          <cell r="E26">
            <v>11553</v>
          </cell>
          <cell r="F26">
            <v>4086</v>
          </cell>
          <cell r="G26">
            <v>2666</v>
          </cell>
          <cell r="H26">
            <v>9075</v>
          </cell>
          <cell r="I26">
            <v>568</v>
          </cell>
          <cell r="J26">
            <v>1789</v>
          </cell>
          <cell r="K26">
            <v>2874</v>
          </cell>
          <cell r="L26">
            <v>7311</v>
          </cell>
          <cell r="M26">
            <v>587</v>
          </cell>
          <cell r="N26">
            <v>86</v>
          </cell>
          <cell r="O26">
            <v>57</v>
          </cell>
        </row>
        <row r="27">
          <cell r="B27">
            <v>37936</v>
          </cell>
          <cell r="C27">
            <v>28480</v>
          </cell>
          <cell r="E27">
            <v>722</v>
          </cell>
          <cell r="F27">
            <v>3931</v>
          </cell>
          <cell r="G27">
            <v>1082</v>
          </cell>
          <cell r="H27">
            <v>223</v>
          </cell>
          <cell r="I27">
            <v>6</v>
          </cell>
          <cell r="J27">
            <v>22227</v>
          </cell>
          <cell r="K27">
            <v>3</v>
          </cell>
          <cell r="L27">
            <v>48</v>
          </cell>
          <cell r="M27">
            <v>195</v>
          </cell>
          <cell r="N27">
            <v>13</v>
          </cell>
          <cell r="O27">
            <v>30</v>
          </cell>
        </row>
        <row r="28">
          <cell r="B28">
            <v>36090</v>
          </cell>
          <cell r="C28">
            <v>30724</v>
          </cell>
          <cell r="E28">
            <v>286</v>
          </cell>
          <cell r="F28">
            <v>1153</v>
          </cell>
          <cell r="G28">
            <v>565</v>
          </cell>
          <cell r="H28">
            <v>114</v>
          </cell>
          <cell r="I28">
            <v>115</v>
          </cell>
          <cell r="J28">
            <v>28397</v>
          </cell>
          <cell r="K28">
            <v>26</v>
          </cell>
          <cell r="L28">
            <v>41</v>
          </cell>
          <cell r="M28">
            <v>4</v>
          </cell>
          <cell r="O28">
            <v>23</v>
          </cell>
        </row>
        <row r="29">
          <cell r="B29">
            <v>38505</v>
          </cell>
          <cell r="C29">
            <v>29863</v>
          </cell>
          <cell r="E29">
            <v>364</v>
          </cell>
          <cell r="F29">
            <v>3318</v>
          </cell>
          <cell r="G29">
            <v>664</v>
          </cell>
          <cell r="H29">
            <v>303</v>
          </cell>
          <cell r="I29">
            <v>68</v>
          </cell>
          <cell r="J29">
            <v>24788</v>
          </cell>
          <cell r="K29">
            <v>83</v>
          </cell>
          <cell r="L29">
            <v>173</v>
          </cell>
          <cell r="M29">
            <v>42</v>
          </cell>
          <cell r="N29">
            <v>53</v>
          </cell>
          <cell r="O29">
            <v>7</v>
          </cell>
        </row>
        <row r="30">
          <cell r="B30">
            <v>34356</v>
          </cell>
          <cell r="C30">
            <v>22937</v>
          </cell>
          <cell r="E30">
            <v>5152</v>
          </cell>
          <cell r="F30">
            <v>2069</v>
          </cell>
          <cell r="G30">
            <v>7014</v>
          </cell>
          <cell r="H30">
            <v>2332</v>
          </cell>
          <cell r="I30">
            <v>1739</v>
          </cell>
          <cell r="J30">
            <v>18</v>
          </cell>
          <cell r="K30">
            <v>609</v>
          </cell>
          <cell r="L30">
            <v>3866</v>
          </cell>
          <cell r="M30">
            <v>80</v>
          </cell>
          <cell r="O30">
            <v>58</v>
          </cell>
        </row>
        <row r="31">
          <cell r="B31">
            <v>27399</v>
          </cell>
          <cell r="C31">
            <v>22046</v>
          </cell>
          <cell r="E31">
            <v>9959</v>
          </cell>
          <cell r="F31">
            <v>3515</v>
          </cell>
          <cell r="G31">
            <v>5344</v>
          </cell>
          <cell r="H31">
            <v>1595</v>
          </cell>
          <cell r="I31">
            <v>46</v>
          </cell>
          <cell r="J31">
            <v>2</v>
          </cell>
          <cell r="K31">
            <v>9</v>
          </cell>
          <cell r="L31">
            <v>1552</v>
          </cell>
          <cell r="M31">
            <v>14</v>
          </cell>
          <cell r="O31">
            <v>10</v>
          </cell>
        </row>
        <row r="32">
          <cell r="B32">
            <v>13870</v>
          </cell>
          <cell r="C32">
            <v>13794</v>
          </cell>
          <cell r="E32">
            <v>6925</v>
          </cell>
          <cell r="F32">
            <v>3124</v>
          </cell>
          <cell r="G32">
            <v>3569</v>
          </cell>
          <cell r="H32">
            <v>10</v>
          </cell>
          <cell r="I32">
            <v>18</v>
          </cell>
          <cell r="J32">
            <v>1</v>
          </cell>
          <cell r="K32">
            <v>94</v>
          </cell>
          <cell r="L32">
            <v>46</v>
          </cell>
          <cell r="M32">
            <v>6</v>
          </cell>
          <cell r="O32">
            <v>1</v>
          </cell>
        </row>
        <row r="33">
          <cell r="B33">
            <v>15920</v>
          </cell>
          <cell r="C33">
            <v>8228</v>
          </cell>
          <cell r="E33">
            <v>2732</v>
          </cell>
          <cell r="F33">
            <v>2576</v>
          </cell>
          <cell r="G33">
            <v>578</v>
          </cell>
          <cell r="H33">
            <v>705</v>
          </cell>
          <cell r="I33">
            <v>337</v>
          </cell>
          <cell r="J33">
            <v>29</v>
          </cell>
          <cell r="K33">
            <v>392</v>
          </cell>
          <cell r="L33">
            <v>610</v>
          </cell>
          <cell r="N33">
            <v>239</v>
          </cell>
          <cell r="O33">
            <v>30</v>
          </cell>
        </row>
        <row r="34">
          <cell r="B34">
            <v>5437</v>
          </cell>
          <cell r="C34">
            <v>4200</v>
          </cell>
          <cell r="E34">
            <v>2533</v>
          </cell>
          <cell r="F34">
            <v>29</v>
          </cell>
          <cell r="G34">
            <v>1091</v>
          </cell>
          <cell r="H34">
            <v>533</v>
          </cell>
          <cell r="I34">
            <v>2</v>
          </cell>
          <cell r="J34">
            <v>0</v>
          </cell>
          <cell r="K34">
            <v>4</v>
          </cell>
          <cell r="L34">
            <v>4</v>
          </cell>
          <cell r="M34">
            <v>4</v>
          </cell>
          <cell r="O34">
            <v>0</v>
          </cell>
        </row>
        <row r="35">
          <cell r="B35">
            <v>3406</v>
          </cell>
          <cell r="C35">
            <v>3316</v>
          </cell>
          <cell r="E35">
            <v>1663</v>
          </cell>
          <cell r="F35">
            <v>1013</v>
          </cell>
          <cell r="G35">
            <v>187</v>
          </cell>
          <cell r="H35">
            <v>121</v>
          </cell>
          <cell r="I35">
            <v>45</v>
          </cell>
          <cell r="J35">
            <v>3</v>
          </cell>
          <cell r="K35">
            <v>144</v>
          </cell>
          <cell r="L35">
            <v>83</v>
          </cell>
          <cell r="M35">
            <v>10</v>
          </cell>
          <cell r="N35">
            <v>24</v>
          </cell>
          <cell r="O35">
            <v>23</v>
          </cell>
        </row>
        <row r="36">
          <cell r="B36">
            <v>78</v>
          </cell>
          <cell r="C36">
            <v>55</v>
          </cell>
          <cell r="F36">
            <v>0</v>
          </cell>
          <cell r="H36">
            <v>55</v>
          </cell>
          <cell r="J36">
            <v>0</v>
          </cell>
          <cell r="K36">
            <v>0</v>
          </cell>
        </row>
        <row r="37">
          <cell r="B37">
            <v>2343</v>
          </cell>
          <cell r="C37">
            <v>2310</v>
          </cell>
          <cell r="E37">
            <v>799</v>
          </cell>
          <cell r="F37">
            <v>881</v>
          </cell>
          <cell r="G37">
            <v>573</v>
          </cell>
          <cell r="H37">
            <v>35</v>
          </cell>
          <cell r="I37">
            <v>11</v>
          </cell>
          <cell r="J37">
            <v>0</v>
          </cell>
          <cell r="K37">
            <v>5</v>
          </cell>
          <cell r="L37">
            <v>6</v>
          </cell>
          <cell r="M37">
            <v>0</v>
          </cell>
          <cell r="O37">
            <v>0</v>
          </cell>
        </row>
        <row r="38">
          <cell r="B38">
            <v>277</v>
          </cell>
          <cell r="C38">
            <v>265</v>
          </cell>
          <cell r="E38">
            <v>90</v>
          </cell>
          <cell r="F38">
            <v>54</v>
          </cell>
          <cell r="G38">
            <v>92</v>
          </cell>
          <cell r="H38">
            <v>0</v>
          </cell>
          <cell r="I38">
            <v>3</v>
          </cell>
          <cell r="J38">
            <v>0</v>
          </cell>
          <cell r="K38">
            <v>13</v>
          </cell>
          <cell r="L38">
            <v>0</v>
          </cell>
          <cell r="M38">
            <v>2</v>
          </cell>
          <cell r="N38">
            <v>9</v>
          </cell>
          <cell r="O38">
            <v>2</v>
          </cell>
        </row>
        <row r="39">
          <cell r="B39">
            <v>1932</v>
          </cell>
          <cell r="C39">
            <v>295</v>
          </cell>
          <cell r="E39">
            <v>134</v>
          </cell>
          <cell r="F39">
            <v>105</v>
          </cell>
          <cell r="G39">
            <v>27</v>
          </cell>
          <cell r="H39">
            <v>3</v>
          </cell>
          <cell r="I39">
            <v>6</v>
          </cell>
          <cell r="J39">
            <v>0</v>
          </cell>
          <cell r="K39">
            <v>4</v>
          </cell>
          <cell r="L39">
            <v>12</v>
          </cell>
          <cell r="M39">
            <v>0</v>
          </cell>
          <cell r="O39">
            <v>4</v>
          </cell>
        </row>
      </sheetData>
      <sheetData sheetId="13">
        <row r="8">
          <cell r="E8">
            <v>0.53152122474667396</v>
          </cell>
          <cell r="F8">
            <v>1.4323918251799772</v>
          </cell>
        </row>
        <row r="9">
          <cell r="E9">
            <v>0.55581710761905223</v>
          </cell>
          <cell r="G9">
            <v>0.47525604989034231</v>
          </cell>
        </row>
        <row r="10">
          <cell r="D10">
            <v>4.7948825872886918</v>
          </cell>
          <cell r="G10">
            <v>0.4679871343314313</v>
          </cell>
        </row>
        <row r="11">
          <cell r="E11">
            <v>0.39080756977748288</v>
          </cell>
          <cell r="F11">
            <v>0.73203274104755112</v>
          </cell>
        </row>
        <row r="12">
          <cell r="D12">
            <v>4.1940662287957249</v>
          </cell>
          <cell r="G12">
            <v>0.30334463706897358</v>
          </cell>
        </row>
        <row r="13">
          <cell r="D13">
            <v>3.3377707735828737</v>
          </cell>
          <cell r="F13">
            <v>0.88439695329585866</v>
          </cell>
        </row>
        <row r="17">
          <cell r="I17">
            <v>2.3636692330596794</v>
          </cell>
        </row>
        <row r="18">
          <cell r="I18">
            <v>3.0198009273044368</v>
          </cell>
        </row>
        <row r="19">
          <cell r="I19">
            <v>2.6360117401846099</v>
          </cell>
        </row>
      </sheetData>
      <sheetData sheetId="14">
        <row r="12">
          <cell r="E12">
            <v>3.5479494442196469</v>
          </cell>
          <cell r="F12">
            <v>10.372741770404399</v>
          </cell>
          <cell r="G12">
            <v>11.754456953800014</v>
          </cell>
          <cell r="H12">
            <v>4.2170280627424841</v>
          </cell>
          <cell r="J12">
            <v>1.4578820841168212</v>
          </cell>
        </row>
        <row r="13">
          <cell r="E13">
            <v>1.5573891262708117</v>
          </cell>
          <cell r="F13">
            <v>3.5339232123331752</v>
          </cell>
          <cell r="G13">
            <v>1.6269493536404736</v>
          </cell>
          <cell r="H13">
            <v>2.3627213015594828</v>
          </cell>
          <cell r="J13">
            <v>0.52965033771994441</v>
          </cell>
        </row>
        <row r="14">
          <cell r="E14">
            <v>27.991428571428571</v>
          </cell>
          <cell r="F14">
            <v>5.4845714285714289</v>
          </cell>
          <cell r="G14">
            <v>9.3542857142857159</v>
          </cell>
          <cell r="H14">
            <v>17.143999999999998</v>
          </cell>
          <cell r="J14">
            <v>9.1999999999999998E-2</v>
          </cell>
        </row>
        <row r="15">
          <cell r="E15">
            <v>24.334345186470074</v>
          </cell>
          <cell r="F15">
            <v>23.1584272911246</v>
          </cell>
          <cell r="G15">
            <v>18.240821046545243</v>
          </cell>
          <cell r="H15">
            <v>6.9384215091066777</v>
          </cell>
          <cell r="J15">
            <v>0.21899392888117949</v>
          </cell>
        </row>
        <row r="16">
          <cell r="E16">
            <v>25.814555970598867</v>
          </cell>
          <cell r="F16">
            <v>12.237618990239788</v>
          </cell>
          <cell r="G16">
            <v>6.4935534401735158</v>
          </cell>
          <cell r="H16">
            <v>11.71647186408001</v>
          </cell>
          <cell r="J16">
            <v>5.7235811543559473E-2</v>
          </cell>
        </row>
        <row r="17">
          <cell r="E17">
            <v>66.495709828393117</v>
          </cell>
          <cell r="F17">
            <v>35.528471138845561</v>
          </cell>
          <cell r="G17">
            <v>59.45982839313573</v>
          </cell>
          <cell r="H17">
            <v>15.015600624024961</v>
          </cell>
          <cell r="J17">
            <v>1.3650546021840874E-2</v>
          </cell>
        </row>
        <row r="18">
          <cell r="E18">
            <v>0.36371937300258711</v>
          </cell>
          <cell r="F18">
            <v>2.8219449094506159</v>
          </cell>
          <cell r="G18">
            <v>0</v>
          </cell>
          <cell r="H18">
            <v>2.4818140313498707</v>
          </cell>
          <cell r="J18">
            <v>4.5046416070613292E-2</v>
          </cell>
        </row>
        <row r="19">
          <cell r="E19">
            <v>38.424493062966917</v>
          </cell>
          <cell r="F19">
            <v>5.0253468516542155</v>
          </cell>
          <cell r="G19">
            <v>25.170757737459979</v>
          </cell>
          <cell r="H19">
            <v>6.1419423692636084</v>
          </cell>
          <cell r="J19">
            <v>0.14007470651013876</v>
          </cell>
        </row>
        <row r="20">
          <cell r="E20">
            <v>8.1831704207394811</v>
          </cell>
          <cell r="F20">
            <v>2.894177645558861</v>
          </cell>
          <cell r="G20">
            <v>1.8883694574302305</v>
          </cell>
          <cell r="H20">
            <v>6.4279643008924774</v>
          </cell>
          <cell r="J20">
            <v>1.2671766539169853</v>
          </cell>
        </row>
        <row r="21">
          <cell r="E21">
            <v>2.6573426573426571</v>
          </cell>
          <cell r="F21">
            <v>14.468163415531835</v>
          </cell>
          <cell r="G21">
            <v>3.9823334560176664</v>
          </cell>
          <cell r="H21">
            <v>0.82075818917924181</v>
          </cell>
          <cell r="J21">
            <v>81.80714022819285</v>
          </cell>
        </row>
        <row r="22">
          <cell r="E22">
            <v>1.3446168312176774</v>
          </cell>
          <cell r="F22">
            <v>5.4207804419370014</v>
          </cell>
          <cell r="G22">
            <v>2.6563234602726844</v>
          </cell>
          <cell r="H22">
            <v>0.53596614950634702</v>
          </cell>
          <cell r="J22">
            <v>133.50728725905029</v>
          </cell>
        </row>
        <row r="23">
          <cell r="E23">
            <v>0.94964779546047495</v>
          </cell>
          <cell r="F23">
            <v>8.6564049047743286</v>
          </cell>
          <cell r="G23">
            <v>1.7323245499608664</v>
          </cell>
          <cell r="H23">
            <v>0.79050352204539531</v>
          </cell>
          <cell r="J23">
            <v>64.669971301852343</v>
          </cell>
        </row>
        <row r="24">
          <cell r="E24">
            <v>13.026548672566374</v>
          </cell>
          <cell r="F24">
            <v>5.2313527180783819</v>
          </cell>
          <cell r="G24">
            <v>17.734513274336287</v>
          </cell>
          <cell r="H24">
            <v>5.8963337547408345</v>
          </cell>
          <cell r="J24">
            <v>4.5512010113780026E-2</v>
          </cell>
        </row>
        <row r="25">
          <cell r="E25">
            <v>23.893953934740882</v>
          </cell>
          <cell r="F25">
            <v>8.4333013435700579</v>
          </cell>
          <cell r="G25">
            <v>12.821497120921304</v>
          </cell>
          <cell r="H25">
            <v>3.8267754318618041</v>
          </cell>
          <cell r="J25">
            <v>4.7984644913627644E-3</v>
          </cell>
        </row>
        <row r="26">
          <cell r="E26">
            <v>47.237380627557982</v>
          </cell>
          <cell r="F26">
            <v>21.309686221009549</v>
          </cell>
          <cell r="G26">
            <v>24.345156889495225</v>
          </cell>
          <cell r="H26">
            <v>6.8212824010914053E-2</v>
          </cell>
          <cell r="J26">
            <v>6.8212824010914054E-3</v>
          </cell>
        </row>
        <row r="27">
          <cell r="E27">
            <v>23.628731343283579</v>
          </cell>
          <cell r="F27">
            <v>0.27052238805970152</v>
          </cell>
          <cell r="G27">
            <v>10.177238805970148</v>
          </cell>
          <cell r="H27">
            <v>4.9720149253731343</v>
          </cell>
          <cell r="J27">
            <v>0</v>
          </cell>
        </row>
        <row r="28">
          <cell r="E28">
            <v>3.7145409872682595</v>
          </cell>
          <cell r="F28">
            <v>2.262675899039535</v>
          </cell>
          <cell r="G28">
            <v>0.41769041769041765</v>
          </cell>
          <cell r="H28">
            <v>0.27027027027027023</v>
          </cell>
          <cell r="J28">
            <v>6.7009157918248826E-3</v>
          </cell>
        </row>
        <row r="29">
          <cell r="E29">
            <v>26.456953642384107</v>
          </cell>
          <cell r="F29">
            <v>29.172185430463575</v>
          </cell>
          <cell r="G29">
            <v>18.973509933774832</v>
          </cell>
          <cell r="H29">
            <v>1.1589403973509933</v>
          </cell>
          <cell r="J29">
            <v>0</v>
          </cell>
        </row>
        <row r="30">
          <cell r="E30">
            <v>2.0501138952164011</v>
          </cell>
          <cell r="F30">
            <v>1.2300683371298406</v>
          </cell>
          <cell r="G30">
            <v>2.0956719817767655</v>
          </cell>
          <cell r="H30">
            <v>0</v>
          </cell>
          <cell r="J30">
            <v>0</v>
          </cell>
        </row>
        <row r="31">
          <cell r="E31">
            <v>1.7866666666666666</v>
          </cell>
          <cell r="F31">
            <v>1.4000000000000001</v>
          </cell>
          <cell r="G31">
            <v>0.36</v>
          </cell>
          <cell r="H31">
            <v>0.04</v>
          </cell>
          <cell r="J31">
            <v>0</v>
          </cell>
        </row>
      </sheetData>
      <sheetData sheetId="15">
        <row r="92">
          <cell r="C92" t="str">
            <v>CZE problems</v>
          </cell>
        </row>
      </sheetData>
      <sheetData sheetId="16">
        <row r="15">
          <cell r="E15">
            <v>28642</v>
          </cell>
          <cell r="F15">
            <v>49736</v>
          </cell>
          <cell r="G15">
            <v>18928</v>
          </cell>
          <cell r="J15">
            <v>20157</v>
          </cell>
        </row>
        <row r="17">
          <cell r="E17">
            <v>1810</v>
          </cell>
          <cell r="F17">
            <v>2937</v>
          </cell>
          <cell r="G17">
            <v>801</v>
          </cell>
          <cell r="J17">
            <v>102</v>
          </cell>
        </row>
        <row r="18">
          <cell r="E18">
            <v>2026</v>
          </cell>
          <cell r="F18">
            <v>19396</v>
          </cell>
          <cell r="G18">
            <v>4367</v>
          </cell>
          <cell r="J18">
            <v>4507</v>
          </cell>
        </row>
        <row r="19">
          <cell r="E19">
            <v>1356</v>
          </cell>
          <cell r="F19">
            <v>869</v>
          </cell>
          <cell r="G19">
            <v>970</v>
          </cell>
          <cell r="J19">
            <v>70</v>
          </cell>
        </row>
        <row r="20">
          <cell r="E20">
            <v>3176</v>
          </cell>
          <cell r="F20">
            <v>8437</v>
          </cell>
          <cell r="G20">
            <v>1464</v>
          </cell>
          <cell r="J20">
            <v>216</v>
          </cell>
        </row>
        <row r="21">
          <cell r="E21">
            <v>9384</v>
          </cell>
          <cell r="F21">
            <v>1223</v>
          </cell>
          <cell r="G21">
            <v>1218</v>
          </cell>
          <cell r="J21">
            <v>5</v>
          </cell>
        </row>
        <row r="22">
          <cell r="E22">
            <v>2696</v>
          </cell>
          <cell r="F22">
            <v>4025</v>
          </cell>
          <cell r="G22">
            <v>3085</v>
          </cell>
          <cell r="J22">
            <v>6</v>
          </cell>
        </row>
        <row r="23">
          <cell r="E23">
            <v>930</v>
          </cell>
          <cell r="F23">
            <v>3183</v>
          </cell>
          <cell r="G23">
            <v>1189</v>
          </cell>
          <cell r="J23">
            <v>139</v>
          </cell>
        </row>
        <row r="24">
          <cell r="E24">
            <v>2487</v>
          </cell>
          <cell r="F24">
            <v>278</v>
          </cell>
          <cell r="G24">
            <v>1010</v>
          </cell>
          <cell r="J24">
            <v>5</v>
          </cell>
        </row>
        <row r="25">
          <cell r="E25">
            <v>774</v>
          </cell>
          <cell r="F25">
            <v>2437</v>
          </cell>
          <cell r="G25">
            <v>1297</v>
          </cell>
          <cell r="J25">
            <v>1523</v>
          </cell>
        </row>
        <row r="26">
          <cell r="E26">
            <v>558</v>
          </cell>
          <cell r="F26">
            <v>2315</v>
          </cell>
          <cell r="G26">
            <v>267</v>
          </cell>
          <cell r="J26">
            <v>3025</v>
          </cell>
        </row>
        <row r="27">
          <cell r="E27">
            <v>126</v>
          </cell>
          <cell r="F27">
            <v>537</v>
          </cell>
          <cell r="G27">
            <v>288</v>
          </cell>
          <cell r="J27">
            <v>6295</v>
          </cell>
        </row>
        <row r="28">
          <cell r="E28">
            <v>91</v>
          </cell>
          <cell r="F28">
            <v>1381</v>
          </cell>
          <cell r="G28">
            <v>285</v>
          </cell>
          <cell r="J28">
            <v>4248</v>
          </cell>
        </row>
        <row r="29">
          <cell r="E29">
            <v>724</v>
          </cell>
          <cell r="F29">
            <v>710</v>
          </cell>
          <cell r="G29">
            <v>610</v>
          </cell>
          <cell r="J29">
            <v>15</v>
          </cell>
        </row>
        <row r="30">
          <cell r="E30">
            <v>1774</v>
          </cell>
          <cell r="F30">
            <v>863</v>
          </cell>
          <cell r="G30">
            <v>1429</v>
          </cell>
        </row>
        <row r="31">
          <cell r="E31">
            <v>399</v>
          </cell>
          <cell r="F31">
            <v>154</v>
          </cell>
          <cell r="G31">
            <v>256</v>
          </cell>
        </row>
        <row r="32">
          <cell r="E32">
            <v>64</v>
          </cell>
          <cell r="G32">
            <v>58</v>
          </cell>
        </row>
        <row r="33">
          <cell r="E33">
            <v>120</v>
          </cell>
          <cell r="F33">
            <v>808</v>
          </cell>
          <cell r="G33">
            <v>185</v>
          </cell>
          <cell r="J33">
            <v>1</v>
          </cell>
        </row>
        <row r="34">
          <cell r="E34">
            <v>18</v>
          </cell>
          <cell r="F34">
            <v>117</v>
          </cell>
          <cell r="G34">
            <v>65</v>
          </cell>
        </row>
        <row r="35">
          <cell r="E35">
            <v>85</v>
          </cell>
          <cell r="F35">
            <v>39</v>
          </cell>
          <cell r="G35">
            <v>72</v>
          </cell>
        </row>
        <row r="36">
          <cell r="E36">
            <v>44</v>
          </cell>
          <cell r="F36">
            <v>27</v>
          </cell>
          <cell r="G36">
            <v>12</v>
          </cell>
        </row>
      </sheetData>
      <sheetData sheetId="17">
        <row r="8">
          <cell r="E8">
            <v>3.5821791162738502E-2</v>
          </cell>
          <cell r="F8">
            <v>2.323314944049007E-2</v>
          </cell>
        </row>
        <row r="9">
          <cell r="E9">
            <v>0.23656774306859929</v>
          </cell>
          <cell r="G9">
            <v>8.4169674583441226E-2</v>
          </cell>
        </row>
        <row r="10">
          <cell r="D10">
            <v>0.13273166864067501</v>
          </cell>
          <cell r="G10">
            <v>2.5753175081034373E-2</v>
          </cell>
        </row>
        <row r="11">
          <cell r="E11">
            <v>0.10290379708546979</v>
          </cell>
          <cell r="F11">
            <v>4.2463583996101707E-2</v>
          </cell>
        </row>
        <row r="12">
          <cell r="D12">
            <v>0.91855013165493693</v>
          </cell>
          <cell r="G12">
            <v>7.783667089906814E-3</v>
          </cell>
        </row>
        <row r="13">
          <cell r="D13">
            <v>0.26389718189915917</v>
          </cell>
          <cell r="F13">
            <v>8.9480981303260765E-2</v>
          </cell>
        </row>
        <row r="18">
          <cell r="I18">
            <v>0.66942447573269814</v>
          </cell>
        </row>
        <row r="19">
          <cell r="I19">
            <v>0.45174188608617971</v>
          </cell>
        </row>
        <row r="20">
          <cell r="I20">
            <v>1.5951337785528946E-3</v>
          </cell>
        </row>
      </sheetData>
      <sheetData sheetId="18">
        <row r="12">
          <cell r="E12">
            <v>0.43081903220431778</v>
          </cell>
          <cell r="F12">
            <v>0.69906933568181273</v>
          </cell>
          <cell r="G12">
            <v>0.19065527336776714</v>
          </cell>
          <cell r="H12">
            <v>0.31752076738152479</v>
          </cell>
          <cell r="J12">
            <v>2.4278199604884199E-2</v>
          </cell>
        </row>
        <row r="13">
          <cell r="E13">
            <v>0.15711150574240226</v>
          </cell>
          <cell r="F13">
            <v>1.5041139019642817</v>
          </cell>
          <cell r="G13">
            <v>0.33865051607950186</v>
          </cell>
          <cell r="H13">
            <v>0.41844703108884634</v>
          </cell>
          <cell r="J13">
            <v>0.34950718478825615</v>
          </cell>
        </row>
        <row r="14">
          <cell r="E14">
            <v>0.77485714285714291</v>
          </cell>
          <cell r="F14">
            <v>0.49657142857142861</v>
          </cell>
          <cell r="G14">
            <v>0.55428571428571427</v>
          </cell>
          <cell r="H14">
            <v>0.94342857142857151</v>
          </cell>
          <cell r="J14">
            <v>0.04</v>
          </cell>
        </row>
        <row r="15">
          <cell r="E15">
            <v>2.2954611159294593</v>
          </cell>
          <cell r="F15">
            <v>6.0978606533680244</v>
          </cell>
          <cell r="G15">
            <v>1.0581092801387681</v>
          </cell>
          <cell r="H15">
            <v>0.73648453310205242</v>
          </cell>
          <cell r="J15">
            <v>0.15611448395490024</v>
          </cell>
        </row>
        <row r="16">
          <cell r="E16">
            <v>5.6536932160501268</v>
          </cell>
          <cell r="F16">
            <v>0.73683576334498146</v>
          </cell>
          <cell r="G16">
            <v>0.73382335221110984</v>
          </cell>
          <cell r="H16">
            <v>0.30063863116038081</v>
          </cell>
          <cell r="J16">
            <v>3.012411133871551E-3</v>
          </cell>
        </row>
        <row r="17">
          <cell r="E17">
            <v>5.257410296411857</v>
          </cell>
          <cell r="F17">
            <v>7.8490639625585032</v>
          </cell>
          <cell r="G17">
            <v>6.0159906396255849</v>
          </cell>
          <cell r="H17">
            <v>3.75585023400936</v>
          </cell>
          <cell r="J17">
            <v>1.1700468018720748E-2</v>
          </cell>
        </row>
        <row r="18">
          <cell r="E18">
            <v>0.14153096941104854</v>
          </cell>
          <cell r="F18">
            <v>0.48440115659716937</v>
          </cell>
          <cell r="G18">
            <v>0.18094658347283518</v>
          </cell>
          <cell r="H18">
            <v>0.37163293258255975</v>
          </cell>
          <cell r="J18">
            <v>2.1153553492619086E-2</v>
          </cell>
        </row>
        <row r="19">
          <cell r="E19">
            <v>3.3177694770544295</v>
          </cell>
          <cell r="F19">
            <v>0.37086446104589121</v>
          </cell>
          <cell r="G19">
            <v>1.3473852721451443</v>
          </cell>
          <cell r="H19">
            <v>0.12940234791889008</v>
          </cell>
          <cell r="J19">
            <v>6.6702241195304166E-3</v>
          </cell>
        </row>
        <row r="20">
          <cell r="E20">
            <v>0.54823629409264762</v>
          </cell>
          <cell r="F20">
            <v>1.726165179203853</v>
          </cell>
          <cell r="G20">
            <v>0.91868536619917829</v>
          </cell>
          <cell r="H20">
            <v>0.76002266610001412</v>
          </cell>
          <cell r="J20">
            <v>1.0787646975492278</v>
          </cell>
        </row>
        <row r="21">
          <cell r="E21">
            <v>2.0537357379462646</v>
          </cell>
          <cell r="F21">
            <v>8.5204269414795721</v>
          </cell>
          <cell r="G21">
            <v>0.98270150901729847</v>
          </cell>
          <cell r="H21">
            <v>0.22083179977916817</v>
          </cell>
          <cell r="J21">
            <v>11.133603238866396</v>
          </cell>
        </row>
        <row r="22">
          <cell r="E22">
            <v>0.59238363892806767</v>
          </cell>
          <cell r="F22">
            <v>2.5246826516220033</v>
          </cell>
          <cell r="G22">
            <v>1.3540197461212975</v>
          </cell>
          <cell r="H22">
            <v>1.8805829807240246E-2</v>
          </cell>
          <cell r="J22">
            <v>29.595674659144333</v>
          </cell>
        </row>
        <row r="23">
          <cell r="E23">
            <v>0.23741194886511874</v>
          </cell>
          <cell r="F23">
            <v>3.602921993216802</v>
          </cell>
          <cell r="G23">
            <v>0.74354291677537176</v>
          </cell>
          <cell r="H23">
            <v>2.3480302635011739E-2</v>
          </cell>
          <cell r="J23">
            <v>11.082702843725542</v>
          </cell>
        </row>
        <row r="24">
          <cell r="E24">
            <v>1.8305941845764857</v>
          </cell>
          <cell r="F24">
            <v>1.7951959544879899</v>
          </cell>
          <cell r="G24">
            <v>1.5423514538558787</v>
          </cell>
          <cell r="H24">
            <v>0.22250316055625791</v>
          </cell>
          <cell r="J24">
            <v>3.7926675094816689E-2</v>
          </cell>
        </row>
        <row r="25">
          <cell r="E25">
            <v>4.2562380038387717</v>
          </cell>
          <cell r="F25">
            <v>2.0705374280230329</v>
          </cell>
          <cell r="G25">
            <v>3.4285028790786951</v>
          </cell>
          <cell r="H25">
            <v>0.24712092130518235</v>
          </cell>
          <cell r="J25">
            <v>0</v>
          </cell>
        </row>
        <row r="26">
          <cell r="E26">
            <v>2.7216916780354707</v>
          </cell>
          <cell r="F26">
            <v>1.0504774897680764</v>
          </cell>
          <cell r="G26">
            <v>1.7462482946793998</v>
          </cell>
          <cell r="H26">
            <v>6.8212824010914054E-3</v>
          </cell>
          <cell r="J26">
            <v>0</v>
          </cell>
        </row>
        <row r="27">
          <cell r="E27">
            <v>0.59701492537313439</v>
          </cell>
          <cell r="F27">
            <v>0</v>
          </cell>
          <cell r="G27">
            <v>0.54104477611940305</v>
          </cell>
          <cell r="H27">
            <v>1.1567164179104477</v>
          </cell>
          <cell r="J27">
            <v>0</v>
          </cell>
        </row>
        <row r="28">
          <cell r="E28">
            <v>0.26803663167299524</v>
          </cell>
          <cell r="F28">
            <v>1.8047799865981686</v>
          </cell>
          <cell r="G28">
            <v>0.41322314049586767</v>
          </cell>
          <cell r="H28">
            <v>3.3504578959124405E-2</v>
          </cell>
          <cell r="J28">
            <v>2.2336385972749609E-3</v>
          </cell>
        </row>
        <row r="29">
          <cell r="E29">
            <v>0.5960264900662251</v>
          </cell>
          <cell r="F29">
            <v>3.874172185430464</v>
          </cell>
          <cell r="G29">
            <v>2.1523178807947021</v>
          </cell>
          <cell r="H29">
            <v>0.29801324503311255</v>
          </cell>
          <cell r="J29">
            <v>0</v>
          </cell>
        </row>
        <row r="30">
          <cell r="E30">
            <v>1.9362186788154898</v>
          </cell>
          <cell r="F30">
            <v>0.88838268792710717</v>
          </cell>
          <cell r="G30">
            <v>1.6400911161731209</v>
          </cell>
          <cell r="H30">
            <v>0</v>
          </cell>
          <cell r="J30">
            <v>0</v>
          </cell>
        </row>
        <row r="31">
          <cell r="E31">
            <v>0.58666666666666667</v>
          </cell>
          <cell r="F31">
            <v>0.36</v>
          </cell>
          <cell r="G31">
            <v>0.16</v>
          </cell>
          <cell r="H31">
            <v>0.04</v>
          </cell>
          <cell r="J31">
            <v>0</v>
          </cell>
        </row>
      </sheetData>
      <sheetData sheetId="19">
        <row r="92">
          <cell r="C92" t="str">
            <v>CZE problems</v>
          </cell>
        </row>
      </sheetData>
      <sheetData sheetId="20" refreshError="1"/>
      <sheetData sheetId="21" refreshError="1"/>
      <sheetData sheetId="22" refreshError="1"/>
      <sheetData sheetId="23">
        <row r="38">
          <cell r="B38">
            <v>420.13</v>
          </cell>
          <cell r="C38">
            <v>289.45</v>
          </cell>
          <cell r="D38">
            <v>190.56714579055441</v>
          </cell>
        </row>
        <row r="39">
          <cell r="B39">
            <v>1289.53</v>
          </cell>
          <cell r="C39">
            <v>735.75</v>
          </cell>
          <cell r="D39">
            <v>507.12533915636641</v>
          </cell>
        </row>
        <row r="40">
          <cell r="B40">
            <v>175</v>
          </cell>
          <cell r="C40">
            <v>174.48</v>
          </cell>
          <cell r="D40">
            <v>93.285208540767798</v>
          </cell>
        </row>
        <row r="41">
          <cell r="B41">
            <v>138.36000000000001</v>
          </cell>
          <cell r="C41">
            <v>137.28</v>
          </cell>
          <cell r="D41">
            <v>90.536359422976659</v>
          </cell>
        </row>
        <row r="42">
          <cell r="B42">
            <v>165.98</v>
          </cell>
          <cell r="C42">
            <v>95.04</v>
          </cell>
          <cell r="D42">
            <v>58.921503431851498</v>
          </cell>
        </row>
        <row r="43">
          <cell r="B43">
            <v>51.28</v>
          </cell>
          <cell r="C43">
            <v>67.97</v>
          </cell>
          <cell r="D43">
            <v>39.759784828924374</v>
          </cell>
        </row>
        <row r="44">
          <cell r="B44">
            <v>657.1</v>
          </cell>
          <cell r="C44">
            <v>453.75</v>
          </cell>
          <cell r="D44">
            <v>214.01280395591397</v>
          </cell>
        </row>
        <row r="45">
          <cell r="B45">
            <v>74.959999999999994</v>
          </cell>
          <cell r="C45">
            <v>69.48</v>
          </cell>
          <cell r="D45">
            <v>34.318408395277658</v>
          </cell>
        </row>
        <row r="47">
          <cell r="B47">
            <v>141.18</v>
          </cell>
          <cell r="C47">
            <v>102</v>
          </cell>
          <cell r="D47">
            <v>82.979720463118824</v>
          </cell>
        </row>
        <row r="48">
          <cell r="B48">
            <v>27.17</v>
          </cell>
          <cell r="C48">
            <v>42.13</v>
          </cell>
          <cell r="D48">
            <v>27.076446280991735</v>
          </cell>
        </row>
        <row r="49">
          <cell r="B49">
            <v>21.27</v>
          </cell>
          <cell r="C49">
            <v>29.64</v>
          </cell>
          <cell r="D49">
            <v>21.574326483803652</v>
          </cell>
        </row>
        <row r="50">
          <cell r="B50">
            <v>38.33</v>
          </cell>
          <cell r="C50">
            <v>33.72</v>
          </cell>
          <cell r="D50">
            <v>25.103936874257592</v>
          </cell>
        </row>
        <row r="51">
          <cell r="B51">
            <v>39.549999999999997</v>
          </cell>
          <cell r="C51">
            <v>41.77</v>
          </cell>
          <cell r="D51">
            <v>28.322566105769234</v>
          </cell>
        </row>
        <row r="52">
          <cell r="B52">
            <v>41.68</v>
          </cell>
          <cell r="C52">
            <v>28.22</v>
          </cell>
          <cell r="D52">
            <v>14.910163847770288</v>
          </cell>
        </row>
        <row r="53">
          <cell r="B53">
            <v>14.66</v>
          </cell>
          <cell r="C53">
            <v>14.69</v>
          </cell>
          <cell r="D53">
            <v>8.9086530682114482</v>
          </cell>
        </row>
        <row r="54">
          <cell r="B54">
            <v>7.36</v>
          </cell>
          <cell r="C54">
            <v>38.214115200000002</v>
          </cell>
          <cell r="D54">
            <v>7.7115888000000004</v>
          </cell>
        </row>
        <row r="55">
          <cell r="B55">
            <v>10.72</v>
          </cell>
          <cell r="C55">
            <v>8.76</v>
          </cell>
          <cell r="D55">
            <v>3.4853420195439737</v>
          </cell>
        </row>
        <row r="56">
          <cell r="B56">
            <v>44.77</v>
          </cell>
          <cell r="C56">
            <v>18.329999999999998</v>
          </cell>
          <cell r="D56">
            <v>10.692316372093025</v>
          </cell>
        </row>
        <row r="58">
          <cell r="B58">
            <v>3.02</v>
          </cell>
          <cell r="C58">
            <v>4.3205119250999999</v>
          </cell>
          <cell r="D58">
            <v>1.4617396915970382</v>
          </cell>
        </row>
        <row r="59">
          <cell r="B59">
            <v>4.3899999999999997</v>
          </cell>
          <cell r="C59">
            <v>2.7</v>
          </cell>
          <cell r="D59">
            <v>1.7392030435463639</v>
          </cell>
        </row>
        <row r="60">
          <cell r="B60">
            <v>7.5</v>
          </cell>
          <cell r="C60">
            <v>5.32</v>
          </cell>
          <cell r="D60">
            <v>3.0956587703210072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>
        <row r="14">
          <cell r="AT14" t="str">
            <v>AUT</v>
          </cell>
        </row>
      </sheetData>
      <sheetData sheetId="46" refreshError="1"/>
      <sheetData sheetId="47">
        <row r="15">
          <cell r="E15">
            <v>71.185161393929647</v>
          </cell>
          <cell r="F15">
            <v>6.4662289833792688</v>
          </cell>
          <cell r="G15">
            <v>9.4343375701308165</v>
          </cell>
          <cell r="H15">
            <v>5.8745990768990062</v>
          </cell>
          <cell r="I15">
            <v>25.395366267663071</v>
          </cell>
          <cell r="J15">
            <v>20.062732495432638</v>
          </cell>
          <cell r="K15">
            <v>11.771246714425605</v>
          </cell>
          <cell r="L15">
            <v>13.374111423375764</v>
          </cell>
          <cell r="M15">
            <v>1.7168547593027408</v>
          </cell>
          <cell r="N15">
            <v>6.1106123181899807</v>
          </cell>
          <cell r="O15">
            <v>0.58821482507359646</v>
          </cell>
        </row>
        <row r="18">
          <cell r="B18">
            <v>57.315354771142268</v>
          </cell>
        </row>
        <row r="19">
          <cell r="B19">
            <v>17.993920265523098</v>
          </cell>
        </row>
        <row r="20">
          <cell r="B20">
            <v>94.151428571428568</v>
          </cell>
        </row>
        <row r="21">
          <cell r="B21">
            <v>99.09655969933506</v>
          </cell>
        </row>
        <row r="22">
          <cell r="B22">
            <v>77.949752982287023</v>
          </cell>
        </row>
        <row r="23">
          <cell r="B23">
            <v>182.81786271450858</v>
          </cell>
        </row>
        <row r="24">
          <cell r="B24">
            <v>25.746766093440876</v>
          </cell>
        </row>
        <row r="25">
          <cell r="B25">
            <v>106.57550693703308</v>
          </cell>
        </row>
        <row r="27">
          <cell r="B27">
            <v>31.954242810596401</v>
          </cell>
        </row>
        <row r="28">
          <cell r="B28">
            <v>139.62458594037543</v>
          </cell>
        </row>
        <row r="29">
          <cell r="B29">
            <v>169.67559943582512</v>
          </cell>
        </row>
        <row r="30">
          <cell r="B30">
            <v>100.45656144012524</v>
          </cell>
        </row>
        <row r="31">
          <cell r="B31">
            <v>86.867256637168154</v>
          </cell>
        </row>
        <row r="32">
          <cell r="B32">
            <v>65.736564299424188</v>
          </cell>
        </row>
        <row r="33">
          <cell r="B33">
            <v>94.611186903137778</v>
          </cell>
        </row>
        <row r="35">
          <cell r="B35">
            <v>50.718283582089555</v>
          </cell>
        </row>
        <row r="36">
          <cell r="B36">
            <v>7.6077730623185165</v>
          </cell>
        </row>
        <row r="38">
          <cell r="B38">
            <v>77.58278145695364</v>
          </cell>
        </row>
        <row r="39">
          <cell r="B39">
            <v>6.3097949886104789</v>
          </cell>
        </row>
        <row r="40">
          <cell r="B40">
            <v>25.759999999999998</v>
          </cell>
        </row>
      </sheetData>
      <sheetData sheetId="48">
        <row r="15">
          <cell r="E15">
            <v>26.033613609890271</v>
          </cell>
          <cell r="F15">
            <v>2.6211866928815013</v>
          </cell>
          <cell r="G15">
            <v>5.750451030554057</v>
          </cell>
          <cell r="H15">
            <v>2.3427434072807705</v>
          </cell>
          <cell r="I15">
            <v>7.0134179157179553</v>
          </cell>
          <cell r="J15">
            <v>9.6927772342507126</v>
          </cell>
          <cell r="K15">
            <v>3.1188635960180799</v>
          </cell>
          <cell r="L15">
            <v>2.8488494934148969</v>
          </cell>
          <cell r="M15">
            <v>0.39011968882871484</v>
          </cell>
          <cell r="N15">
            <v>2.4488621030853648</v>
          </cell>
          <cell r="O15">
            <v>0.22853125675967983</v>
          </cell>
        </row>
        <row r="18">
          <cell r="B18">
            <v>83.191915702193825</v>
          </cell>
        </row>
        <row r="19">
          <cell r="B19">
            <v>31.537478763166838</v>
          </cell>
        </row>
        <row r="20">
          <cell r="B20">
            <v>94.432026593305821</v>
          </cell>
        </row>
        <row r="21">
          <cell r="B21">
            <v>99.876165501165517</v>
          </cell>
        </row>
        <row r="22">
          <cell r="B22">
            <v>136.13320707070707</v>
          </cell>
        </row>
        <row r="23">
          <cell r="B23">
            <v>137.9270266293953</v>
          </cell>
        </row>
        <row r="24">
          <cell r="B24">
            <v>37.285289256198347</v>
          </cell>
        </row>
        <row r="25">
          <cell r="B25">
            <v>114.98128957973518</v>
          </cell>
        </row>
        <row r="27">
          <cell r="B27">
            <v>44.228431372549018</v>
          </cell>
        </row>
        <row r="28">
          <cell r="B28">
            <v>90.045098504628527</v>
          </cell>
        </row>
        <row r="29">
          <cell r="B29">
            <v>121.76113360323887</v>
          </cell>
        </row>
        <row r="30">
          <cell r="B30">
            <v>114.19039145907475</v>
          </cell>
        </row>
        <row r="31">
          <cell r="B31">
            <v>82.250418960976774</v>
          </cell>
        </row>
        <row r="32">
          <cell r="B32">
            <v>97.090715804394051</v>
          </cell>
        </row>
        <row r="33">
          <cell r="B33">
            <v>94.417971409121847</v>
          </cell>
        </row>
        <row r="35">
          <cell r="B35">
            <v>62.066210045662103</v>
          </cell>
        </row>
        <row r="36">
          <cell r="B36">
            <v>18.581560283687946</v>
          </cell>
        </row>
        <row r="38">
          <cell r="B38">
            <v>54.229684829437666</v>
          </cell>
        </row>
        <row r="39">
          <cell r="B39">
            <v>10.25925925925926</v>
          </cell>
        </row>
        <row r="40">
          <cell r="B40">
            <v>36.315789473684205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aw data sorted by size (credit"/>
      <sheetName val="Panel Claims on EE"/>
      <sheetName val="Raw data sorted by size (GDP)"/>
      <sheetName val="Raw data sorted by size (Asset)"/>
      <sheetName val="CEE exposure to All Reporting"/>
      <sheetName val="CEE exposure to WE_pie"/>
      <sheetName val="banks only"/>
      <sheetName val="intl claims only"/>
      <sheetName val="master intl claims "/>
      <sheetName val="absolute expo intl"/>
      <sheetName val="absolute dependence intl"/>
      <sheetName val="Vul-Ind intl"/>
      <sheetName val="master foreign claims"/>
      <sheetName val="absolute expo foreign"/>
      <sheetName val="absolute dependence foreign"/>
      <sheetName val="Vul-Ind foreign"/>
      <sheetName val="master only banks"/>
      <sheetName val="absolute expo banks"/>
      <sheetName val="absolute dependence banks"/>
      <sheetName val="Vul-Ind banks"/>
      <sheetName val="VI Panel w RUS banks"/>
      <sheetName val="relative dependence"/>
      <sheetName val="relative exposure (ZA)"/>
      <sheetName val="relative exposure"/>
      <sheetName val="VI Panel w RUS"/>
      <sheetName val="GDP Assets"/>
      <sheetName val="Share of EUR exposure to EE"/>
      <sheetName val="data for pie charts"/>
      <sheetName val="Share of EUR expos to EE (All1)"/>
      <sheetName val="Share of EE exposure to EUR"/>
      <sheetName val="med and high vulner"/>
      <sheetName val="Share of EE expos to EUR (All1)"/>
      <sheetName val="Panel_EE_EU exp"/>
      <sheetName val="Panel_EE_oth exp"/>
      <sheetName val="Panel_VI's"/>
      <sheetName val="Chart Vul2_ROM"/>
      <sheetName val="Chart VUL1_ROM"/>
      <sheetName val="Chart Vul2_Hun"/>
      <sheetName val="Chart1 Vul1_HUN"/>
      <sheetName val="Chart Vul2_EST"/>
      <sheetName val="Chart Vul1_EST"/>
      <sheetName val="Chart Vul2_RUS"/>
      <sheetName val="Chart Vul1_RUS"/>
      <sheetName val="ABS EXP chart"/>
      <sheetName val="ABS DEP chart"/>
      <sheetName val="Panel Exposures_Fig6"/>
      <sheetName val="Chart_concentr (2)"/>
      <sheetName val="concen of dep staggered charts"/>
      <sheetName val="master intl claims"/>
      <sheetName val=" intl claims only"/>
      <sheetName val="mintl claims only"/>
      <sheetName val="maintl claims only"/>
      <sheetName val="masintl claims only"/>
      <sheetName val="mastintl claims only"/>
      <sheetName val="masteintl claims only"/>
      <sheetName val="masterintl claims only"/>
      <sheetName val="master intl claims only"/>
      <sheetName val="master intl claims onl"/>
      <sheetName val="master intl claims on"/>
      <sheetName val="master intl claims 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4">
          <cell r="E14">
            <v>164753</v>
          </cell>
          <cell r="F14">
            <v>369522</v>
          </cell>
          <cell r="G14">
            <v>107824</v>
          </cell>
          <cell r="H14">
            <v>237129</v>
          </cell>
          <cell r="J14">
            <v>78540</v>
          </cell>
        </row>
        <row r="17">
          <cell r="E17">
            <v>14328</v>
          </cell>
          <cell r="F17">
            <v>28757</v>
          </cell>
          <cell r="G17">
            <v>10878</v>
          </cell>
          <cell r="H17">
            <v>4511</v>
          </cell>
          <cell r="J17">
            <v>2669</v>
          </cell>
        </row>
        <row r="18">
          <cell r="E18">
            <v>9161</v>
          </cell>
          <cell r="F18">
            <v>43835</v>
          </cell>
          <cell r="G18">
            <v>10986</v>
          </cell>
          <cell r="H18">
            <v>24301</v>
          </cell>
          <cell r="J18">
            <v>6565</v>
          </cell>
        </row>
        <row r="19">
          <cell r="E19">
            <v>12623</v>
          </cell>
          <cell r="F19">
            <v>7718</v>
          </cell>
          <cell r="G19">
            <v>5228</v>
          </cell>
          <cell r="H19">
            <v>3124</v>
          </cell>
          <cell r="J19">
            <v>161</v>
          </cell>
        </row>
        <row r="20">
          <cell r="E20">
            <v>24674</v>
          </cell>
          <cell r="F20">
            <v>27436</v>
          </cell>
          <cell r="G20">
            <v>12555</v>
          </cell>
          <cell r="H20">
            <v>5396</v>
          </cell>
          <cell r="J20">
            <v>303</v>
          </cell>
        </row>
        <row r="21">
          <cell r="E21">
            <v>25971</v>
          </cell>
          <cell r="F21">
            <v>20495</v>
          </cell>
          <cell r="G21">
            <v>8592</v>
          </cell>
          <cell r="H21">
            <v>10389</v>
          </cell>
          <cell r="J21">
            <v>95</v>
          </cell>
        </row>
        <row r="22">
          <cell r="E22">
            <v>23529</v>
          </cell>
          <cell r="F22">
            <v>16692</v>
          </cell>
          <cell r="G22">
            <v>11201</v>
          </cell>
          <cell r="H22">
            <v>5566</v>
          </cell>
          <cell r="J22">
            <v>7</v>
          </cell>
        </row>
        <row r="23">
          <cell r="E23">
            <v>2391</v>
          </cell>
          <cell r="F23">
            <v>19587</v>
          </cell>
          <cell r="G23">
            <v>3373</v>
          </cell>
          <cell r="H23">
            <v>10667</v>
          </cell>
          <cell r="J23">
            <v>296</v>
          </cell>
        </row>
        <row r="24">
          <cell r="E24">
            <v>10523</v>
          </cell>
          <cell r="F24">
            <v>3648</v>
          </cell>
          <cell r="G24">
            <v>5242</v>
          </cell>
          <cell r="H24">
            <v>1020</v>
          </cell>
          <cell r="J24">
            <v>105</v>
          </cell>
        </row>
        <row r="25">
          <cell r="E25">
            <v>6208</v>
          </cell>
          <cell r="F25">
            <v>4149</v>
          </cell>
          <cell r="G25">
            <v>2311</v>
          </cell>
          <cell r="H25">
            <v>2045</v>
          </cell>
          <cell r="J25">
            <v>1651</v>
          </cell>
        </row>
        <row r="26">
          <cell r="E26">
            <v>930</v>
          </cell>
          <cell r="F26">
            <v>4010</v>
          </cell>
          <cell r="G26">
            <v>965</v>
          </cell>
          <cell r="H26">
            <v>72</v>
          </cell>
          <cell r="J26">
            <v>17946</v>
          </cell>
        </row>
        <row r="27">
          <cell r="E27">
            <v>357</v>
          </cell>
          <cell r="F27">
            <v>1157</v>
          </cell>
          <cell r="G27">
            <v>516</v>
          </cell>
          <cell r="H27">
            <v>20</v>
          </cell>
          <cell r="J27">
            <v>22410</v>
          </cell>
        </row>
        <row r="28">
          <cell r="E28">
            <v>570</v>
          </cell>
          <cell r="F28">
            <v>3374</v>
          </cell>
          <cell r="G28">
            <v>610</v>
          </cell>
          <cell r="H28">
            <v>63</v>
          </cell>
          <cell r="J28">
            <v>16386</v>
          </cell>
        </row>
        <row r="29">
          <cell r="E29">
            <v>3981</v>
          </cell>
          <cell r="F29">
            <v>2116</v>
          </cell>
          <cell r="G29">
            <v>4137</v>
          </cell>
          <cell r="H29">
            <v>1326</v>
          </cell>
          <cell r="J29">
            <v>18</v>
          </cell>
        </row>
        <row r="30">
          <cell r="E30">
            <v>5021</v>
          </cell>
          <cell r="F30">
            <v>3253</v>
          </cell>
          <cell r="G30">
            <v>3545</v>
          </cell>
          <cell r="H30">
            <v>1100</v>
          </cell>
          <cell r="J30">
            <v>2</v>
          </cell>
        </row>
        <row r="31">
          <cell r="E31">
            <v>2322</v>
          </cell>
          <cell r="F31">
            <v>2294</v>
          </cell>
          <cell r="G31">
            <v>1227</v>
          </cell>
          <cell r="H31">
            <v>10</v>
          </cell>
          <cell r="J31">
            <v>1</v>
          </cell>
        </row>
        <row r="32">
          <cell r="E32">
            <v>536</v>
          </cell>
          <cell r="F32">
            <v>29</v>
          </cell>
          <cell r="G32">
            <v>422</v>
          </cell>
          <cell r="H32">
            <v>308</v>
          </cell>
        </row>
        <row r="33">
          <cell r="E33">
            <v>1052</v>
          </cell>
          <cell r="F33">
            <v>1025</v>
          </cell>
          <cell r="G33">
            <v>187</v>
          </cell>
          <cell r="H33">
            <v>123</v>
          </cell>
          <cell r="J33">
            <v>3</v>
          </cell>
        </row>
        <row r="34">
          <cell r="E34">
            <v>346</v>
          </cell>
          <cell r="F34">
            <v>418</v>
          </cell>
          <cell r="G34">
            <v>575</v>
          </cell>
          <cell r="H34">
            <v>29</v>
          </cell>
        </row>
        <row r="35">
          <cell r="E35">
            <v>98</v>
          </cell>
          <cell r="F35">
            <v>54</v>
          </cell>
          <cell r="G35">
            <v>92</v>
          </cell>
        </row>
        <row r="36">
          <cell r="E36">
            <v>139</v>
          </cell>
          <cell r="F36">
            <v>133</v>
          </cell>
          <cell r="G36">
            <v>45</v>
          </cell>
          <cell r="H36">
            <v>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aw data sorted by size (credit"/>
      <sheetName val="Panel Claims on EE"/>
      <sheetName val="Raw data sorted by size (GDP)"/>
      <sheetName val="Raw data sorted by size (Asset)"/>
      <sheetName val="CEE exposure to All Reporting"/>
      <sheetName val="CEE exposure to WE_pie"/>
      <sheetName val="banks only"/>
      <sheetName val="intl claims only"/>
      <sheetName val="master intl claims "/>
      <sheetName val="absolute expo intl"/>
      <sheetName val="absolute dependence intl"/>
      <sheetName val="Vul-Ind intl"/>
      <sheetName val="master foreign claims"/>
      <sheetName val="absolute expo foreign"/>
      <sheetName val="absolute dependence foreign"/>
      <sheetName val="Vul-Ind foreign"/>
      <sheetName val="master only banks"/>
      <sheetName val="absolute expo banks"/>
      <sheetName val="absolute dependence banks"/>
      <sheetName val="Vul-Ind banks"/>
      <sheetName val="VI Panel w RUS banks"/>
      <sheetName val="relative dependence"/>
      <sheetName val="relative exposure (ZA)"/>
      <sheetName val="relative exposure"/>
      <sheetName val="VI Panel w RUS"/>
      <sheetName val="GDP Assets"/>
      <sheetName val="Share of EUR exposure to EE"/>
      <sheetName val="data for pie charts"/>
      <sheetName val="Share of EUR expos to EE (All1)"/>
      <sheetName val="Share of EE exposure to EUR"/>
      <sheetName val="med and high vulner"/>
      <sheetName val="Share of EE expos to EUR (All1)"/>
      <sheetName val="Panel_EE_EU exp"/>
      <sheetName val="Panel_EE_oth exp"/>
      <sheetName val="Panel_VI's"/>
      <sheetName val="Chart Vul2_ROM"/>
      <sheetName val="Chart VUL1_ROM"/>
      <sheetName val="Chart Vul2_Hun"/>
      <sheetName val="Chart1 Vul1_HUN"/>
      <sheetName val="Chart Vul2_EST"/>
      <sheetName val="Chart Vul1_EST"/>
      <sheetName val="Chart Vul2_RUS"/>
      <sheetName val="Chart Vul1_RUS"/>
      <sheetName val="ABS EXP chart"/>
      <sheetName val="ABS DEP chart"/>
      <sheetName val="Panel Exposures_Fig6"/>
      <sheetName val="Chart_concentr (2)"/>
      <sheetName val="concen of dep staggered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1">
          <cell r="E21">
            <v>25971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AO64"/>
  <sheetViews>
    <sheetView topLeftCell="D1" workbookViewId="0">
      <selection activeCell="O67" sqref="O67"/>
    </sheetView>
  </sheetViews>
  <sheetFormatPr defaultRowHeight="12.75"/>
  <cols>
    <col min="1" max="1" width="25" style="1" customWidth="1"/>
    <col min="2" max="2" width="1.140625" style="1" customWidth="1"/>
    <col min="3" max="3" width="11.42578125" style="1" hidden="1" customWidth="1"/>
    <col min="4" max="8" width="9.140625" style="1"/>
    <col min="9" max="9" width="10.5703125" style="1" customWidth="1"/>
    <col min="10" max="11" width="10.28515625" style="1" customWidth="1"/>
    <col min="12" max="12" width="9.140625" style="1"/>
    <col min="13" max="13" width="9.5703125" style="1" customWidth="1"/>
    <col min="14" max="14" width="9.7109375" style="1" customWidth="1"/>
    <col min="15" max="15" width="16.5703125" style="1" customWidth="1"/>
    <col min="16" max="27" width="0" style="1" hidden="1" customWidth="1"/>
    <col min="28" max="28" width="18.5703125" style="1" hidden="1" customWidth="1"/>
    <col min="29" max="29" width="11.5703125" style="1" hidden="1" customWidth="1"/>
    <col min="30" max="35" width="0" style="1" hidden="1" customWidth="1"/>
    <col min="36" max="36" width="10.85546875" style="1" hidden="1" customWidth="1"/>
    <col min="37" max="37" width="10.140625" style="1" hidden="1" customWidth="1"/>
    <col min="38" max="41" width="0" style="1" hidden="1" customWidth="1"/>
    <col min="42" max="256" width="9.140625" style="1"/>
    <col min="257" max="257" width="25" style="1" customWidth="1"/>
    <col min="258" max="258" width="1.140625" style="1" customWidth="1"/>
    <col min="259" max="259" width="0" style="1" hidden="1" customWidth="1"/>
    <col min="260" max="264" width="9.140625" style="1"/>
    <col min="265" max="265" width="10.5703125" style="1" customWidth="1"/>
    <col min="266" max="267" width="10.28515625" style="1" customWidth="1"/>
    <col min="268" max="268" width="9.140625" style="1"/>
    <col min="269" max="269" width="9.5703125" style="1" customWidth="1"/>
    <col min="270" max="270" width="9.7109375" style="1" customWidth="1"/>
    <col min="271" max="271" width="16.5703125" style="1" customWidth="1"/>
    <col min="272" max="297" width="0" style="1" hidden="1" customWidth="1"/>
    <col min="298" max="512" width="9.140625" style="1"/>
    <col min="513" max="513" width="25" style="1" customWidth="1"/>
    <col min="514" max="514" width="1.140625" style="1" customWidth="1"/>
    <col min="515" max="515" width="0" style="1" hidden="1" customWidth="1"/>
    <col min="516" max="520" width="9.140625" style="1"/>
    <col min="521" max="521" width="10.5703125" style="1" customWidth="1"/>
    <col min="522" max="523" width="10.28515625" style="1" customWidth="1"/>
    <col min="524" max="524" width="9.140625" style="1"/>
    <col min="525" max="525" width="9.5703125" style="1" customWidth="1"/>
    <col min="526" max="526" width="9.7109375" style="1" customWidth="1"/>
    <col min="527" max="527" width="16.5703125" style="1" customWidth="1"/>
    <col min="528" max="553" width="0" style="1" hidden="1" customWidth="1"/>
    <col min="554" max="768" width="9.140625" style="1"/>
    <col min="769" max="769" width="25" style="1" customWidth="1"/>
    <col min="770" max="770" width="1.140625" style="1" customWidth="1"/>
    <col min="771" max="771" width="0" style="1" hidden="1" customWidth="1"/>
    <col min="772" max="776" width="9.140625" style="1"/>
    <col min="777" max="777" width="10.5703125" style="1" customWidth="1"/>
    <col min="778" max="779" width="10.28515625" style="1" customWidth="1"/>
    <col min="780" max="780" width="9.140625" style="1"/>
    <col min="781" max="781" width="9.5703125" style="1" customWidth="1"/>
    <col min="782" max="782" width="9.7109375" style="1" customWidth="1"/>
    <col min="783" max="783" width="16.5703125" style="1" customWidth="1"/>
    <col min="784" max="809" width="0" style="1" hidden="1" customWidth="1"/>
    <col min="810" max="1024" width="9.140625" style="1"/>
    <col min="1025" max="1025" width="25" style="1" customWidth="1"/>
    <col min="1026" max="1026" width="1.140625" style="1" customWidth="1"/>
    <col min="1027" max="1027" width="0" style="1" hidden="1" customWidth="1"/>
    <col min="1028" max="1032" width="9.140625" style="1"/>
    <col min="1033" max="1033" width="10.5703125" style="1" customWidth="1"/>
    <col min="1034" max="1035" width="10.28515625" style="1" customWidth="1"/>
    <col min="1036" max="1036" width="9.140625" style="1"/>
    <col min="1037" max="1037" width="9.5703125" style="1" customWidth="1"/>
    <col min="1038" max="1038" width="9.7109375" style="1" customWidth="1"/>
    <col min="1039" max="1039" width="16.5703125" style="1" customWidth="1"/>
    <col min="1040" max="1065" width="0" style="1" hidden="1" customWidth="1"/>
    <col min="1066" max="1280" width="9.140625" style="1"/>
    <col min="1281" max="1281" width="25" style="1" customWidth="1"/>
    <col min="1282" max="1282" width="1.140625" style="1" customWidth="1"/>
    <col min="1283" max="1283" width="0" style="1" hidden="1" customWidth="1"/>
    <col min="1284" max="1288" width="9.140625" style="1"/>
    <col min="1289" max="1289" width="10.5703125" style="1" customWidth="1"/>
    <col min="1290" max="1291" width="10.28515625" style="1" customWidth="1"/>
    <col min="1292" max="1292" width="9.140625" style="1"/>
    <col min="1293" max="1293" width="9.5703125" style="1" customWidth="1"/>
    <col min="1294" max="1294" width="9.7109375" style="1" customWidth="1"/>
    <col min="1295" max="1295" width="16.5703125" style="1" customWidth="1"/>
    <col min="1296" max="1321" width="0" style="1" hidden="1" customWidth="1"/>
    <col min="1322" max="1536" width="9.140625" style="1"/>
    <col min="1537" max="1537" width="25" style="1" customWidth="1"/>
    <col min="1538" max="1538" width="1.140625" style="1" customWidth="1"/>
    <col min="1539" max="1539" width="0" style="1" hidden="1" customWidth="1"/>
    <col min="1540" max="1544" width="9.140625" style="1"/>
    <col min="1545" max="1545" width="10.5703125" style="1" customWidth="1"/>
    <col min="1546" max="1547" width="10.28515625" style="1" customWidth="1"/>
    <col min="1548" max="1548" width="9.140625" style="1"/>
    <col min="1549" max="1549" width="9.5703125" style="1" customWidth="1"/>
    <col min="1550" max="1550" width="9.7109375" style="1" customWidth="1"/>
    <col min="1551" max="1551" width="16.5703125" style="1" customWidth="1"/>
    <col min="1552" max="1577" width="0" style="1" hidden="1" customWidth="1"/>
    <col min="1578" max="1792" width="9.140625" style="1"/>
    <col min="1793" max="1793" width="25" style="1" customWidth="1"/>
    <col min="1794" max="1794" width="1.140625" style="1" customWidth="1"/>
    <col min="1795" max="1795" width="0" style="1" hidden="1" customWidth="1"/>
    <col min="1796" max="1800" width="9.140625" style="1"/>
    <col min="1801" max="1801" width="10.5703125" style="1" customWidth="1"/>
    <col min="1802" max="1803" width="10.28515625" style="1" customWidth="1"/>
    <col min="1804" max="1804" width="9.140625" style="1"/>
    <col min="1805" max="1805" width="9.5703125" style="1" customWidth="1"/>
    <col min="1806" max="1806" width="9.7109375" style="1" customWidth="1"/>
    <col min="1807" max="1807" width="16.5703125" style="1" customWidth="1"/>
    <col min="1808" max="1833" width="0" style="1" hidden="1" customWidth="1"/>
    <col min="1834" max="2048" width="9.140625" style="1"/>
    <col min="2049" max="2049" width="25" style="1" customWidth="1"/>
    <col min="2050" max="2050" width="1.140625" style="1" customWidth="1"/>
    <col min="2051" max="2051" width="0" style="1" hidden="1" customWidth="1"/>
    <col min="2052" max="2056" width="9.140625" style="1"/>
    <col min="2057" max="2057" width="10.5703125" style="1" customWidth="1"/>
    <col min="2058" max="2059" width="10.28515625" style="1" customWidth="1"/>
    <col min="2060" max="2060" width="9.140625" style="1"/>
    <col min="2061" max="2061" width="9.5703125" style="1" customWidth="1"/>
    <col min="2062" max="2062" width="9.7109375" style="1" customWidth="1"/>
    <col min="2063" max="2063" width="16.5703125" style="1" customWidth="1"/>
    <col min="2064" max="2089" width="0" style="1" hidden="1" customWidth="1"/>
    <col min="2090" max="2304" width="9.140625" style="1"/>
    <col min="2305" max="2305" width="25" style="1" customWidth="1"/>
    <col min="2306" max="2306" width="1.140625" style="1" customWidth="1"/>
    <col min="2307" max="2307" width="0" style="1" hidden="1" customWidth="1"/>
    <col min="2308" max="2312" width="9.140625" style="1"/>
    <col min="2313" max="2313" width="10.5703125" style="1" customWidth="1"/>
    <col min="2314" max="2315" width="10.28515625" style="1" customWidth="1"/>
    <col min="2316" max="2316" width="9.140625" style="1"/>
    <col min="2317" max="2317" width="9.5703125" style="1" customWidth="1"/>
    <col min="2318" max="2318" width="9.7109375" style="1" customWidth="1"/>
    <col min="2319" max="2319" width="16.5703125" style="1" customWidth="1"/>
    <col min="2320" max="2345" width="0" style="1" hidden="1" customWidth="1"/>
    <col min="2346" max="2560" width="9.140625" style="1"/>
    <col min="2561" max="2561" width="25" style="1" customWidth="1"/>
    <col min="2562" max="2562" width="1.140625" style="1" customWidth="1"/>
    <col min="2563" max="2563" width="0" style="1" hidden="1" customWidth="1"/>
    <col min="2564" max="2568" width="9.140625" style="1"/>
    <col min="2569" max="2569" width="10.5703125" style="1" customWidth="1"/>
    <col min="2570" max="2571" width="10.28515625" style="1" customWidth="1"/>
    <col min="2572" max="2572" width="9.140625" style="1"/>
    <col min="2573" max="2573" width="9.5703125" style="1" customWidth="1"/>
    <col min="2574" max="2574" width="9.7109375" style="1" customWidth="1"/>
    <col min="2575" max="2575" width="16.5703125" style="1" customWidth="1"/>
    <col min="2576" max="2601" width="0" style="1" hidden="1" customWidth="1"/>
    <col min="2602" max="2816" width="9.140625" style="1"/>
    <col min="2817" max="2817" width="25" style="1" customWidth="1"/>
    <col min="2818" max="2818" width="1.140625" style="1" customWidth="1"/>
    <col min="2819" max="2819" width="0" style="1" hidden="1" customWidth="1"/>
    <col min="2820" max="2824" width="9.140625" style="1"/>
    <col min="2825" max="2825" width="10.5703125" style="1" customWidth="1"/>
    <col min="2826" max="2827" width="10.28515625" style="1" customWidth="1"/>
    <col min="2828" max="2828" width="9.140625" style="1"/>
    <col min="2829" max="2829" width="9.5703125" style="1" customWidth="1"/>
    <col min="2830" max="2830" width="9.7109375" style="1" customWidth="1"/>
    <col min="2831" max="2831" width="16.5703125" style="1" customWidth="1"/>
    <col min="2832" max="2857" width="0" style="1" hidden="1" customWidth="1"/>
    <col min="2858" max="3072" width="9.140625" style="1"/>
    <col min="3073" max="3073" width="25" style="1" customWidth="1"/>
    <col min="3074" max="3074" width="1.140625" style="1" customWidth="1"/>
    <col min="3075" max="3075" width="0" style="1" hidden="1" customWidth="1"/>
    <col min="3076" max="3080" width="9.140625" style="1"/>
    <col min="3081" max="3081" width="10.5703125" style="1" customWidth="1"/>
    <col min="3082" max="3083" width="10.28515625" style="1" customWidth="1"/>
    <col min="3084" max="3084" width="9.140625" style="1"/>
    <col min="3085" max="3085" width="9.5703125" style="1" customWidth="1"/>
    <col min="3086" max="3086" width="9.7109375" style="1" customWidth="1"/>
    <col min="3087" max="3087" width="16.5703125" style="1" customWidth="1"/>
    <col min="3088" max="3113" width="0" style="1" hidden="1" customWidth="1"/>
    <col min="3114" max="3328" width="9.140625" style="1"/>
    <col min="3329" max="3329" width="25" style="1" customWidth="1"/>
    <col min="3330" max="3330" width="1.140625" style="1" customWidth="1"/>
    <col min="3331" max="3331" width="0" style="1" hidden="1" customWidth="1"/>
    <col min="3332" max="3336" width="9.140625" style="1"/>
    <col min="3337" max="3337" width="10.5703125" style="1" customWidth="1"/>
    <col min="3338" max="3339" width="10.28515625" style="1" customWidth="1"/>
    <col min="3340" max="3340" width="9.140625" style="1"/>
    <col min="3341" max="3341" width="9.5703125" style="1" customWidth="1"/>
    <col min="3342" max="3342" width="9.7109375" style="1" customWidth="1"/>
    <col min="3343" max="3343" width="16.5703125" style="1" customWidth="1"/>
    <col min="3344" max="3369" width="0" style="1" hidden="1" customWidth="1"/>
    <col min="3370" max="3584" width="9.140625" style="1"/>
    <col min="3585" max="3585" width="25" style="1" customWidth="1"/>
    <col min="3586" max="3586" width="1.140625" style="1" customWidth="1"/>
    <col min="3587" max="3587" width="0" style="1" hidden="1" customWidth="1"/>
    <col min="3588" max="3592" width="9.140625" style="1"/>
    <col min="3593" max="3593" width="10.5703125" style="1" customWidth="1"/>
    <col min="3594" max="3595" width="10.28515625" style="1" customWidth="1"/>
    <col min="3596" max="3596" width="9.140625" style="1"/>
    <col min="3597" max="3597" width="9.5703125" style="1" customWidth="1"/>
    <col min="3598" max="3598" width="9.7109375" style="1" customWidth="1"/>
    <col min="3599" max="3599" width="16.5703125" style="1" customWidth="1"/>
    <col min="3600" max="3625" width="0" style="1" hidden="1" customWidth="1"/>
    <col min="3626" max="3840" width="9.140625" style="1"/>
    <col min="3841" max="3841" width="25" style="1" customWidth="1"/>
    <col min="3842" max="3842" width="1.140625" style="1" customWidth="1"/>
    <col min="3843" max="3843" width="0" style="1" hidden="1" customWidth="1"/>
    <col min="3844" max="3848" width="9.140625" style="1"/>
    <col min="3849" max="3849" width="10.5703125" style="1" customWidth="1"/>
    <col min="3850" max="3851" width="10.28515625" style="1" customWidth="1"/>
    <col min="3852" max="3852" width="9.140625" style="1"/>
    <col min="3853" max="3853" width="9.5703125" style="1" customWidth="1"/>
    <col min="3854" max="3854" width="9.7109375" style="1" customWidth="1"/>
    <col min="3855" max="3855" width="16.5703125" style="1" customWidth="1"/>
    <col min="3856" max="3881" width="0" style="1" hidden="1" customWidth="1"/>
    <col min="3882" max="4096" width="9.140625" style="1"/>
    <col min="4097" max="4097" width="25" style="1" customWidth="1"/>
    <col min="4098" max="4098" width="1.140625" style="1" customWidth="1"/>
    <col min="4099" max="4099" width="0" style="1" hidden="1" customWidth="1"/>
    <col min="4100" max="4104" width="9.140625" style="1"/>
    <col min="4105" max="4105" width="10.5703125" style="1" customWidth="1"/>
    <col min="4106" max="4107" width="10.28515625" style="1" customWidth="1"/>
    <col min="4108" max="4108" width="9.140625" style="1"/>
    <col min="4109" max="4109" width="9.5703125" style="1" customWidth="1"/>
    <col min="4110" max="4110" width="9.7109375" style="1" customWidth="1"/>
    <col min="4111" max="4111" width="16.5703125" style="1" customWidth="1"/>
    <col min="4112" max="4137" width="0" style="1" hidden="1" customWidth="1"/>
    <col min="4138" max="4352" width="9.140625" style="1"/>
    <col min="4353" max="4353" width="25" style="1" customWidth="1"/>
    <col min="4354" max="4354" width="1.140625" style="1" customWidth="1"/>
    <col min="4355" max="4355" width="0" style="1" hidden="1" customWidth="1"/>
    <col min="4356" max="4360" width="9.140625" style="1"/>
    <col min="4361" max="4361" width="10.5703125" style="1" customWidth="1"/>
    <col min="4362" max="4363" width="10.28515625" style="1" customWidth="1"/>
    <col min="4364" max="4364" width="9.140625" style="1"/>
    <col min="4365" max="4365" width="9.5703125" style="1" customWidth="1"/>
    <col min="4366" max="4366" width="9.7109375" style="1" customWidth="1"/>
    <col min="4367" max="4367" width="16.5703125" style="1" customWidth="1"/>
    <col min="4368" max="4393" width="0" style="1" hidden="1" customWidth="1"/>
    <col min="4394" max="4608" width="9.140625" style="1"/>
    <col min="4609" max="4609" width="25" style="1" customWidth="1"/>
    <col min="4610" max="4610" width="1.140625" style="1" customWidth="1"/>
    <col min="4611" max="4611" width="0" style="1" hidden="1" customWidth="1"/>
    <col min="4612" max="4616" width="9.140625" style="1"/>
    <col min="4617" max="4617" width="10.5703125" style="1" customWidth="1"/>
    <col min="4618" max="4619" width="10.28515625" style="1" customWidth="1"/>
    <col min="4620" max="4620" width="9.140625" style="1"/>
    <col min="4621" max="4621" width="9.5703125" style="1" customWidth="1"/>
    <col min="4622" max="4622" width="9.7109375" style="1" customWidth="1"/>
    <col min="4623" max="4623" width="16.5703125" style="1" customWidth="1"/>
    <col min="4624" max="4649" width="0" style="1" hidden="1" customWidth="1"/>
    <col min="4650" max="4864" width="9.140625" style="1"/>
    <col min="4865" max="4865" width="25" style="1" customWidth="1"/>
    <col min="4866" max="4866" width="1.140625" style="1" customWidth="1"/>
    <col min="4867" max="4867" width="0" style="1" hidden="1" customWidth="1"/>
    <col min="4868" max="4872" width="9.140625" style="1"/>
    <col min="4873" max="4873" width="10.5703125" style="1" customWidth="1"/>
    <col min="4874" max="4875" width="10.28515625" style="1" customWidth="1"/>
    <col min="4876" max="4876" width="9.140625" style="1"/>
    <col min="4877" max="4877" width="9.5703125" style="1" customWidth="1"/>
    <col min="4878" max="4878" width="9.7109375" style="1" customWidth="1"/>
    <col min="4879" max="4879" width="16.5703125" style="1" customWidth="1"/>
    <col min="4880" max="4905" width="0" style="1" hidden="1" customWidth="1"/>
    <col min="4906" max="5120" width="9.140625" style="1"/>
    <col min="5121" max="5121" width="25" style="1" customWidth="1"/>
    <col min="5122" max="5122" width="1.140625" style="1" customWidth="1"/>
    <col min="5123" max="5123" width="0" style="1" hidden="1" customWidth="1"/>
    <col min="5124" max="5128" width="9.140625" style="1"/>
    <col min="5129" max="5129" width="10.5703125" style="1" customWidth="1"/>
    <col min="5130" max="5131" width="10.28515625" style="1" customWidth="1"/>
    <col min="5132" max="5132" width="9.140625" style="1"/>
    <col min="5133" max="5133" width="9.5703125" style="1" customWidth="1"/>
    <col min="5134" max="5134" width="9.7109375" style="1" customWidth="1"/>
    <col min="5135" max="5135" width="16.5703125" style="1" customWidth="1"/>
    <col min="5136" max="5161" width="0" style="1" hidden="1" customWidth="1"/>
    <col min="5162" max="5376" width="9.140625" style="1"/>
    <col min="5377" max="5377" width="25" style="1" customWidth="1"/>
    <col min="5378" max="5378" width="1.140625" style="1" customWidth="1"/>
    <col min="5379" max="5379" width="0" style="1" hidden="1" customWidth="1"/>
    <col min="5380" max="5384" width="9.140625" style="1"/>
    <col min="5385" max="5385" width="10.5703125" style="1" customWidth="1"/>
    <col min="5386" max="5387" width="10.28515625" style="1" customWidth="1"/>
    <col min="5388" max="5388" width="9.140625" style="1"/>
    <col min="5389" max="5389" width="9.5703125" style="1" customWidth="1"/>
    <col min="5390" max="5390" width="9.7109375" style="1" customWidth="1"/>
    <col min="5391" max="5391" width="16.5703125" style="1" customWidth="1"/>
    <col min="5392" max="5417" width="0" style="1" hidden="1" customWidth="1"/>
    <col min="5418" max="5632" width="9.140625" style="1"/>
    <col min="5633" max="5633" width="25" style="1" customWidth="1"/>
    <col min="5634" max="5634" width="1.140625" style="1" customWidth="1"/>
    <col min="5635" max="5635" width="0" style="1" hidden="1" customWidth="1"/>
    <col min="5636" max="5640" width="9.140625" style="1"/>
    <col min="5641" max="5641" width="10.5703125" style="1" customWidth="1"/>
    <col min="5642" max="5643" width="10.28515625" style="1" customWidth="1"/>
    <col min="5644" max="5644" width="9.140625" style="1"/>
    <col min="5645" max="5645" width="9.5703125" style="1" customWidth="1"/>
    <col min="5646" max="5646" width="9.7109375" style="1" customWidth="1"/>
    <col min="5647" max="5647" width="16.5703125" style="1" customWidth="1"/>
    <col min="5648" max="5673" width="0" style="1" hidden="1" customWidth="1"/>
    <col min="5674" max="5888" width="9.140625" style="1"/>
    <col min="5889" max="5889" width="25" style="1" customWidth="1"/>
    <col min="5890" max="5890" width="1.140625" style="1" customWidth="1"/>
    <col min="5891" max="5891" width="0" style="1" hidden="1" customWidth="1"/>
    <col min="5892" max="5896" width="9.140625" style="1"/>
    <col min="5897" max="5897" width="10.5703125" style="1" customWidth="1"/>
    <col min="5898" max="5899" width="10.28515625" style="1" customWidth="1"/>
    <col min="5900" max="5900" width="9.140625" style="1"/>
    <col min="5901" max="5901" width="9.5703125" style="1" customWidth="1"/>
    <col min="5902" max="5902" width="9.7109375" style="1" customWidth="1"/>
    <col min="5903" max="5903" width="16.5703125" style="1" customWidth="1"/>
    <col min="5904" max="5929" width="0" style="1" hidden="1" customWidth="1"/>
    <col min="5930" max="6144" width="9.140625" style="1"/>
    <col min="6145" max="6145" width="25" style="1" customWidth="1"/>
    <col min="6146" max="6146" width="1.140625" style="1" customWidth="1"/>
    <col min="6147" max="6147" width="0" style="1" hidden="1" customWidth="1"/>
    <col min="6148" max="6152" width="9.140625" style="1"/>
    <col min="6153" max="6153" width="10.5703125" style="1" customWidth="1"/>
    <col min="6154" max="6155" width="10.28515625" style="1" customWidth="1"/>
    <col min="6156" max="6156" width="9.140625" style="1"/>
    <col min="6157" max="6157" width="9.5703125" style="1" customWidth="1"/>
    <col min="6158" max="6158" width="9.7109375" style="1" customWidth="1"/>
    <col min="6159" max="6159" width="16.5703125" style="1" customWidth="1"/>
    <col min="6160" max="6185" width="0" style="1" hidden="1" customWidth="1"/>
    <col min="6186" max="6400" width="9.140625" style="1"/>
    <col min="6401" max="6401" width="25" style="1" customWidth="1"/>
    <col min="6402" max="6402" width="1.140625" style="1" customWidth="1"/>
    <col min="6403" max="6403" width="0" style="1" hidden="1" customWidth="1"/>
    <col min="6404" max="6408" width="9.140625" style="1"/>
    <col min="6409" max="6409" width="10.5703125" style="1" customWidth="1"/>
    <col min="6410" max="6411" width="10.28515625" style="1" customWidth="1"/>
    <col min="6412" max="6412" width="9.140625" style="1"/>
    <col min="6413" max="6413" width="9.5703125" style="1" customWidth="1"/>
    <col min="6414" max="6414" width="9.7109375" style="1" customWidth="1"/>
    <col min="6415" max="6415" width="16.5703125" style="1" customWidth="1"/>
    <col min="6416" max="6441" width="0" style="1" hidden="1" customWidth="1"/>
    <col min="6442" max="6656" width="9.140625" style="1"/>
    <col min="6657" max="6657" width="25" style="1" customWidth="1"/>
    <col min="6658" max="6658" width="1.140625" style="1" customWidth="1"/>
    <col min="6659" max="6659" width="0" style="1" hidden="1" customWidth="1"/>
    <col min="6660" max="6664" width="9.140625" style="1"/>
    <col min="6665" max="6665" width="10.5703125" style="1" customWidth="1"/>
    <col min="6666" max="6667" width="10.28515625" style="1" customWidth="1"/>
    <col min="6668" max="6668" width="9.140625" style="1"/>
    <col min="6669" max="6669" width="9.5703125" style="1" customWidth="1"/>
    <col min="6670" max="6670" width="9.7109375" style="1" customWidth="1"/>
    <col min="6671" max="6671" width="16.5703125" style="1" customWidth="1"/>
    <col min="6672" max="6697" width="0" style="1" hidden="1" customWidth="1"/>
    <col min="6698" max="6912" width="9.140625" style="1"/>
    <col min="6913" max="6913" width="25" style="1" customWidth="1"/>
    <col min="6914" max="6914" width="1.140625" style="1" customWidth="1"/>
    <col min="6915" max="6915" width="0" style="1" hidden="1" customWidth="1"/>
    <col min="6916" max="6920" width="9.140625" style="1"/>
    <col min="6921" max="6921" width="10.5703125" style="1" customWidth="1"/>
    <col min="6922" max="6923" width="10.28515625" style="1" customWidth="1"/>
    <col min="6924" max="6924" width="9.140625" style="1"/>
    <col min="6925" max="6925" width="9.5703125" style="1" customWidth="1"/>
    <col min="6926" max="6926" width="9.7109375" style="1" customWidth="1"/>
    <col min="6927" max="6927" width="16.5703125" style="1" customWidth="1"/>
    <col min="6928" max="6953" width="0" style="1" hidden="1" customWidth="1"/>
    <col min="6954" max="7168" width="9.140625" style="1"/>
    <col min="7169" max="7169" width="25" style="1" customWidth="1"/>
    <col min="7170" max="7170" width="1.140625" style="1" customWidth="1"/>
    <col min="7171" max="7171" width="0" style="1" hidden="1" customWidth="1"/>
    <col min="7172" max="7176" width="9.140625" style="1"/>
    <col min="7177" max="7177" width="10.5703125" style="1" customWidth="1"/>
    <col min="7178" max="7179" width="10.28515625" style="1" customWidth="1"/>
    <col min="7180" max="7180" width="9.140625" style="1"/>
    <col min="7181" max="7181" width="9.5703125" style="1" customWidth="1"/>
    <col min="7182" max="7182" width="9.7109375" style="1" customWidth="1"/>
    <col min="7183" max="7183" width="16.5703125" style="1" customWidth="1"/>
    <col min="7184" max="7209" width="0" style="1" hidden="1" customWidth="1"/>
    <col min="7210" max="7424" width="9.140625" style="1"/>
    <col min="7425" max="7425" width="25" style="1" customWidth="1"/>
    <col min="7426" max="7426" width="1.140625" style="1" customWidth="1"/>
    <col min="7427" max="7427" width="0" style="1" hidden="1" customWidth="1"/>
    <col min="7428" max="7432" width="9.140625" style="1"/>
    <col min="7433" max="7433" width="10.5703125" style="1" customWidth="1"/>
    <col min="7434" max="7435" width="10.28515625" style="1" customWidth="1"/>
    <col min="7436" max="7436" width="9.140625" style="1"/>
    <col min="7437" max="7437" width="9.5703125" style="1" customWidth="1"/>
    <col min="7438" max="7438" width="9.7109375" style="1" customWidth="1"/>
    <col min="7439" max="7439" width="16.5703125" style="1" customWidth="1"/>
    <col min="7440" max="7465" width="0" style="1" hidden="1" customWidth="1"/>
    <col min="7466" max="7680" width="9.140625" style="1"/>
    <col min="7681" max="7681" width="25" style="1" customWidth="1"/>
    <col min="7682" max="7682" width="1.140625" style="1" customWidth="1"/>
    <col min="7683" max="7683" width="0" style="1" hidden="1" customWidth="1"/>
    <col min="7684" max="7688" width="9.140625" style="1"/>
    <col min="7689" max="7689" width="10.5703125" style="1" customWidth="1"/>
    <col min="7690" max="7691" width="10.28515625" style="1" customWidth="1"/>
    <col min="7692" max="7692" width="9.140625" style="1"/>
    <col min="7693" max="7693" width="9.5703125" style="1" customWidth="1"/>
    <col min="7694" max="7694" width="9.7109375" style="1" customWidth="1"/>
    <col min="7695" max="7695" width="16.5703125" style="1" customWidth="1"/>
    <col min="7696" max="7721" width="0" style="1" hidden="1" customWidth="1"/>
    <col min="7722" max="7936" width="9.140625" style="1"/>
    <col min="7937" max="7937" width="25" style="1" customWidth="1"/>
    <col min="7938" max="7938" width="1.140625" style="1" customWidth="1"/>
    <col min="7939" max="7939" width="0" style="1" hidden="1" customWidth="1"/>
    <col min="7940" max="7944" width="9.140625" style="1"/>
    <col min="7945" max="7945" width="10.5703125" style="1" customWidth="1"/>
    <col min="7946" max="7947" width="10.28515625" style="1" customWidth="1"/>
    <col min="7948" max="7948" width="9.140625" style="1"/>
    <col min="7949" max="7949" width="9.5703125" style="1" customWidth="1"/>
    <col min="7950" max="7950" width="9.7109375" style="1" customWidth="1"/>
    <col min="7951" max="7951" width="16.5703125" style="1" customWidth="1"/>
    <col min="7952" max="7977" width="0" style="1" hidden="1" customWidth="1"/>
    <col min="7978" max="8192" width="9.140625" style="1"/>
    <col min="8193" max="8193" width="25" style="1" customWidth="1"/>
    <col min="8194" max="8194" width="1.140625" style="1" customWidth="1"/>
    <col min="8195" max="8195" width="0" style="1" hidden="1" customWidth="1"/>
    <col min="8196" max="8200" width="9.140625" style="1"/>
    <col min="8201" max="8201" width="10.5703125" style="1" customWidth="1"/>
    <col min="8202" max="8203" width="10.28515625" style="1" customWidth="1"/>
    <col min="8204" max="8204" width="9.140625" style="1"/>
    <col min="8205" max="8205" width="9.5703125" style="1" customWidth="1"/>
    <col min="8206" max="8206" width="9.7109375" style="1" customWidth="1"/>
    <col min="8207" max="8207" width="16.5703125" style="1" customWidth="1"/>
    <col min="8208" max="8233" width="0" style="1" hidden="1" customWidth="1"/>
    <col min="8234" max="8448" width="9.140625" style="1"/>
    <col min="8449" max="8449" width="25" style="1" customWidth="1"/>
    <col min="8450" max="8450" width="1.140625" style="1" customWidth="1"/>
    <col min="8451" max="8451" width="0" style="1" hidden="1" customWidth="1"/>
    <col min="8452" max="8456" width="9.140625" style="1"/>
    <col min="8457" max="8457" width="10.5703125" style="1" customWidth="1"/>
    <col min="8458" max="8459" width="10.28515625" style="1" customWidth="1"/>
    <col min="8460" max="8460" width="9.140625" style="1"/>
    <col min="8461" max="8461" width="9.5703125" style="1" customWidth="1"/>
    <col min="8462" max="8462" width="9.7109375" style="1" customWidth="1"/>
    <col min="8463" max="8463" width="16.5703125" style="1" customWidth="1"/>
    <col min="8464" max="8489" width="0" style="1" hidden="1" customWidth="1"/>
    <col min="8490" max="8704" width="9.140625" style="1"/>
    <col min="8705" max="8705" width="25" style="1" customWidth="1"/>
    <col min="8706" max="8706" width="1.140625" style="1" customWidth="1"/>
    <col min="8707" max="8707" width="0" style="1" hidden="1" customWidth="1"/>
    <col min="8708" max="8712" width="9.140625" style="1"/>
    <col min="8713" max="8713" width="10.5703125" style="1" customWidth="1"/>
    <col min="8714" max="8715" width="10.28515625" style="1" customWidth="1"/>
    <col min="8716" max="8716" width="9.140625" style="1"/>
    <col min="8717" max="8717" width="9.5703125" style="1" customWidth="1"/>
    <col min="8718" max="8718" width="9.7109375" style="1" customWidth="1"/>
    <col min="8719" max="8719" width="16.5703125" style="1" customWidth="1"/>
    <col min="8720" max="8745" width="0" style="1" hidden="1" customWidth="1"/>
    <col min="8746" max="8960" width="9.140625" style="1"/>
    <col min="8961" max="8961" width="25" style="1" customWidth="1"/>
    <col min="8962" max="8962" width="1.140625" style="1" customWidth="1"/>
    <col min="8963" max="8963" width="0" style="1" hidden="1" customWidth="1"/>
    <col min="8964" max="8968" width="9.140625" style="1"/>
    <col min="8969" max="8969" width="10.5703125" style="1" customWidth="1"/>
    <col min="8970" max="8971" width="10.28515625" style="1" customWidth="1"/>
    <col min="8972" max="8972" width="9.140625" style="1"/>
    <col min="8973" max="8973" width="9.5703125" style="1" customWidth="1"/>
    <col min="8974" max="8974" width="9.7109375" style="1" customWidth="1"/>
    <col min="8975" max="8975" width="16.5703125" style="1" customWidth="1"/>
    <col min="8976" max="9001" width="0" style="1" hidden="1" customWidth="1"/>
    <col min="9002" max="9216" width="9.140625" style="1"/>
    <col min="9217" max="9217" width="25" style="1" customWidth="1"/>
    <col min="9218" max="9218" width="1.140625" style="1" customWidth="1"/>
    <col min="9219" max="9219" width="0" style="1" hidden="1" customWidth="1"/>
    <col min="9220" max="9224" width="9.140625" style="1"/>
    <col min="9225" max="9225" width="10.5703125" style="1" customWidth="1"/>
    <col min="9226" max="9227" width="10.28515625" style="1" customWidth="1"/>
    <col min="9228" max="9228" width="9.140625" style="1"/>
    <col min="9229" max="9229" width="9.5703125" style="1" customWidth="1"/>
    <col min="9230" max="9230" width="9.7109375" style="1" customWidth="1"/>
    <col min="9231" max="9231" width="16.5703125" style="1" customWidth="1"/>
    <col min="9232" max="9257" width="0" style="1" hidden="1" customWidth="1"/>
    <col min="9258" max="9472" width="9.140625" style="1"/>
    <col min="9473" max="9473" width="25" style="1" customWidth="1"/>
    <col min="9474" max="9474" width="1.140625" style="1" customWidth="1"/>
    <col min="9475" max="9475" width="0" style="1" hidden="1" customWidth="1"/>
    <col min="9476" max="9480" width="9.140625" style="1"/>
    <col min="9481" max="9481" width="10.5703125" style="1" customWidth="1"/>
    <col min="9482" max="9483" width="10.28515625" style="1" customWidth="1"/>
    <col min="9484" max="9484" width="9.140625" style="1"/>
    <col min="9485" max="9485" width="9.5703125" style="1" customWidth="1"/>
    <col min="9486" max="9486" width="9.7109375" style="1" customWidth="1"/>
    <col min="9487" max="9487" width="16.5703125" style="1" customWidth="1"/>
    <col min="9488" max="9513" width="0" style="1" hidden="1" customWidth="1"/>
    <col min="9514" max="9728" width="9.140625" style="1"/>
    <col min="9729" max="9729" width="25" style="1" customWidth="1"/>
    <col min="9730" max="9730" width="1.140625" style="1" customWidth="1"/>
    <col min="9731" max="9731" width="0" style="1" hidden="1" customWidth="1"/>
    <col min="9732" max="9736" width="9.140625" style="1"/>
    <col min="9737" max="9737" width="10.5703125" style="1" customWidth="1"/>
    <col min="9738" max="9739" width="10.28515625" style="1" customWidth="1"/>
    <col min="9740" max="9740" width="9.140625" style="1"/>
    <col min="9741" max="9741" width="9.5703125" style="1" customWidth="1"/>
    <col min="9742" max="9742" width="9.7109375" style="1" customWidth="1"/>
    <col min="9743" max="9743" width="16.5703125" style="1" customWidth="1"/>
    <col min="9744" max="9769" width="0" style="1" hidden="1" customWidth="1"/>
    <col min="9770" max="9984" width="9.140625" style="1"/>
    <col min="9985" max="9985" width="25" style="1" customWidth="1"/>
    <col min="9986" max="9986" width="1.140625" style="1" customWidth="1"/>
    <col min="9987" max="9987" width="0" style="1" hidden="1" customWidth="1"/>
    <col min="9988" max="9992" width="9.140625" style="1"/>
    <col min="9993" max="9993" width="10.5703125" style="1" customWidth="1"/>
    <col min="9994" max="9995" width="10.28515625" style="1" customWidth="1"/>
    <col min="9996" max="9996" width="9.140625" style="1"/>
    <col min="9997" max="9997" width="9.5703125" style="1" customWidth="1"/>
    <col min="9998" max="9998" width="9.7109375" style="1" customWidth="1"/>
    <col min="9999" max="9999" width="16.5703125" style="1" customWidth="1"/>
    <col min="10000" max="10025" width="0" style="1" hidden="1" customWidth="1"/>
    <col min="10026" max="10240" width="9.140625" style="1"/>
    <col min="10241" max="10241" width="25" style="1" customWidth="1"/>
    <col min="10242" max="10242" width="1.140625" style="1" customWidth="1"/>
    <col min="10243" max="10243" width="0" style="1" hidden="1" customWidth="1"/>
    <col min="10244" max="10248" width="9.140625" style="1"/>
    <col min="10249" max="10249" width="10.5703125" style="1" customWidth="1"/>
    <col min="10250" max="10251" width="10.28515625" style="1" customWidth="1"/>
    <col min="10252" max="10252" width="9.140625" style="1"/>
    <col min="10253" max="10253" width="9.5703125" style="1" customWidth="1"/>
    <col min="10254" max="10254" width="9.7109375" style="1" customWidth="1"/>
    <col min="10255" max="10255" width="16.5703125" style="1" customWidth="1"/>
    <col min="10256" max="10281" width="0" style="1" hidden="1" customWidth="1"/>
    <col min="10282" max="10496" width="9.140625" style="1"/>
    <col min="10497" max="10497" width="25" style="1" customWidth="1"/>
    <col min="10498" max="10498" width="1.140625" style="1" customWidth="1"/>
    <col min="10499" max="10499" width="0" style="1" hidden="1" customWidth="1"/>
    <col min="10500" max="10504" width="9.140625" style="1"/>
    <col min="10505" max="10505" width="10.5703125" style="1" customWidth="1"/>
    <col min="10506" max="10507" width="10.28515625" style="1" customWidth="1"/>
    <col min="10508" max="10508" width="9.140625" style="1"/>
    <col min="10509" max="10509" width="9.5703125" style="1" customWidth="1"/>
    <col min="10510" max="10510" width="9.7109375" style="1" customWidth="1"/>
    <col min="10511" max="10511" width="16.5703125" style="1" customWidth="1"/>
    <col min="10512" max="10537" width="0" style="1" hidden="1" customWidth="1"/>
    <col min="10538" max="10752" width="9.140625" style="1"/>
    <col min="10753" max="10753" width="25" style="1" customWidth="1"/>
    <col min="10754" max="10754" width="1.140625" style="1" customWidth="1"/>
    <col min="10755" max="10755" width="0" style="1" hidden="1" customWidth="1"/>
    <col min="10756" max="10760" width="9.140625" style="1"/>
    <col min="10761" max="10761" width="10.5703125" style="1" customWidth="1"/>
    <col min="10762" max="10763" width="10.28515625" style="1" customWidth="1"/>
    <col min="10764" max="10764" width="9.140625" style="1"/>
    <col min="10765" max="10765" width="9.5703125" style="1" customWidth="1"/>
    <col min="10766" max="10766" width="9.7109375" style="1" customWidth="1"/>
    <col min="10767" max="10767" width="16.5703125" style="1" customWidth="1"/>
    <col min="10768" max="10793" width="0" style="1" hidden="1" customWidth="1"/>
    <col min="10794" max="11008" width="9.140625" style="1"/>
    <col min="11009" max="11009" width="25" style="1" customWidth="1"/>
    <col min="11010" max="11010" width="1.140625" style="1" customWidth="1"/>
    <col min="11011" max="11011" width="0" style="1" hidden="1" customWidth="1"/>
    <col min="11012" max="11016" width="9.140625" style="1"/>
    <col min="11017" max="11017" width="10.5703125" style="1" customWidth="1"/>
    <col min="11018" max="11019" width="10.28515625" style="1" customWidth="1"/>
    <col min="11020" max="11020" width="9.140625" style="1"/>
    <col min="11021" max="11021" width="9.5703125" style="1" customWidth="1"/>
    <col min="11022" max="11022" width="9.7109375" style="1" customWidth="1"/>
    <col min="11023" max="11023" width="16.5703125" style="1" customWidth="1"/>
    <col min="11024" max="11049" width="0" style="1" hidden="1" customWidth="1"/>
    <col min="11050" max="11264" width="9.140625" style="1"/>
    <col min="11265" max="11265" width="25" style="1" customWidth="1"/>
    <col min="11266" max="11266" width="1.140625" style="1" customWidth="1"/>
    <col min="11267" max="11267" width="0" style="1" hidden="1" customWidth="1"/>
    <col min="11268" max="11272" width="9.140625" style="1"/>
    <col min="11273" max="11273" width="10.5703125" style="1" customWidth="1"/>
    <col min="11274" max="11275" width="10.28515625" style="1" customWidth="1"/>
    <col min="11276" max="11276" width="9.140625" style="1"/>
    <col min="11277" max="11277" width="9.5703125" style="1" customWidth="1"/>
    <col min="11278" max="11278" width="9.7109375" style="1" customWidth="1"/>
    <col min="11279" max="11279" width="16.5703125" style="1" customWidth="1"/>
    <col min="11280" max="11305" width="0" style="1" hidden="1" customWidth="1"/>
    <col min="11306" max="11520" width="9.140625" style="1"/>
    <col min="11521" max="11521" width="25" style="1" customWidth="1"/>
    <col min="11522" max="11522" width="1.140625" style="1" customWidth="1"/>
    <col min="11523" max="11523" width="0" style="1" hidden="1" customWidth="1"/>
    <col min="11524" max="11528" width="9.140625" style="1"/>
    <col min="11529" max="11529" width="10.5703125" style="1" customWidth="1"/>
    <col min="11530" max="11531" width="10.28515625" style="1" customWidth="1"/>
    <col min="11532" max="11532" width="9.140625" style="1"/>
    <col min="11533" max="11533" width="9.5703125" style="1" customWidth="1"/>
    <col min="11534" max="11534" width="9.7109375" style="1" customWidth="1"/>
    <col min="11535" max="11535" width="16.5703125" style="1" customWidth="1"/>
    <col min="11536" max="11561" width="0" style="1" hidden="1" customWidth="1"/>
    <col min="11562" max="11776" width="9.140625" style="1"/>
    <col min="11777" max="11777" width="25" style="1" customWidth="1"/>
    <col min="11778" max="11778" width="1.140625" style="1" customWidth="1"/>
    <col min="11779" max="11779" width="0" style="1" hidden="1" customWidth="1"/>
    <col min="11780" max="11784" width="9.140625" style="1"/>
    <col min="11785" max="11785" width="10.5703125" style="1" customWidth="1"/>
    <col min="11786" max="11787" width="10.28515625" style="1" customWidth="1"/>
    <col min="11788" max="11788" width="9.140625" style="1"/>
    <col min="11789" max="11789" width="9.5703125" style="1" customWidth="1"/>
    <col min="11790" max="11790" width="9.7109375" style="1" customWidth="1"/>
    <col min="11791" max="11791" width="16.5703125" style="1" customWidth="1"/>
    <col min="11792" max="11817" width="0" style="1" hidden="1" customWidth="1"/>
    <col min="11818" max="12032" width="9.140625" style="1"/>
    <col min="12033" max="12033" width="25" style="1" customWidth="1"/>
    <col min="12034" max="12034" width="1.140625" style="1" customWidth="1"/>
    <col min="12035" max="12035" width="0" style="1" hidden="1" customWidth="1"/>
    <col min="12036" max="12040" width="9.140625" style="1"/>
    <col min="12041" max="12041" width="10.5703125" style="1" customWidth="1"/>
    <col min="12042" max="12043" width="10.28515625" style="1" customWidth="1"/>
    <col min="12044" max="12044" width="9.140625" style="1"/>
    <col min="12045" max="12045" width="9.5703125" style="1" customWidth="1"/>
    <col min="12046" max="12046" width="9.7109375" style="1" customWidth="1"/>
    <col min="12047" max="12047" width="16.5703125" style="1" customWidth="1"/>
    <col min="12048" max="12073" width="0" style="1" hidden="1" customWidth="1"/>
    <col min="12074" max="12288" width="9.140625" style="1"/>
    <col min="12289" max="12289" width="25" style="1" customWidth="1"/>
    <col min="12290" max="12290" width="1.140625" style="1" customWidth="1"/>
    <col min="12291" max="12291" width="0" style="1" hidden="1" customWidth="1"/>
    <col min="12292" max="12296" width="9.140625" style="1"/>
    <col min="12297" max="12297" width="10.5703125" style="1" customWidth="1"/>
    <col min="12298" max="12299" width="10.28515625" style="1" customWidth="1"/>
    <col min="12300" max="12300" width="9.140625" style="1"/>
    <col min="12301" max="12301" width="9.5703125" style="1" customWidth="1"/>
    <col min="12302" max="12302" width="9.7109375" style="1" customWidth="1"/>
    <col min="12303" max="12303" width="16.5703125" style="1" customWidth="1"/>
    <col min="12304" max="12329" width="0" style="1" hidden="1" customWidth="1"/>
    <col min="12330" max="12544" width="9.140625" style="1"/>
    <col min="12545" max="12545" width="25" style="1" customWidth="1"/>
    <col min="12546" max="12546" width="1.140625" style="1" customWidth="1"/>
    <col min="12547" max="12547" width="0" style="1" hidden="1" customWidth="1"/>
    <col min="12548" max="12552" width="9.140625" style="1"/>
    <col min="12553" max="12553" width="10.5703125" style="1" customWidth="1"/>
    <col min="12554" max="12555" width="10.28515625" style="1" customWidth="1"/>
    <col min="12556" max="12556" width="9.140625" style="1"/>
    <col min="12557" max="12557" width="9.5703125" style="1" customWidth="1"/>
    <col min="12558" max="12558" width="9.7109375" style="1" customWidth="1"/>
    <col min="12559" max="12559" width="16.5703125" style="1" customWidth="1"/>
    <col min="12560" max="12585" width="0" style="1" hidden="1" customWidth="1"/>
    <col min="12586" max="12800" width="9.140625" style="1"/>
    <col min="12801" max="12801" width="25" style="1" customWidth="1"/>
    <col min="12802" max="12802" width="1.140625" style="1" customWidth="1"/>
    <col min="12803" max="12803" width="0" style="1" hidden="1" customWidth="1"/>
    <col min="12804" max="12808" width="9.140625" style="1"/>
    <col min="12809" max="12809" width="10.5703125" style="1" customWidth="1"/>
    <col min="12810" max="12811" width="10.28515625" style="1" customWidth="1"/>
    <col min="12812" max="12812" width="9.140625" style="1"/>
    <col min="12813" max="12813" width="9.5703125" style="1" customWidth="1"/>
    <col min="12814" max="12814" width="9.7109375" style="1" customWidth="1"/>
    <col min="12815" max="12815" width="16.5703125" style="1" customWidth="1"/>
    <col min="12816" max="12841" width="0" style="1" hidden="1" customWidth="1"/>
    <col min="12842" max="13056" width="9.140625" style="1"/>
    <col min="13057" max="13057" width="25" style="1" customWidth="1"/>
    <col min="13058" max="13058" width="1.140625" style="1" customWidth="1"/>
    <col min="13059" max="13059" width="0" style="1" hidden="1" customWidth="1"/>
    <col min="13060" max="13064" width="9.140625" style="1"/>
    <col min="13065" max="13065" width="10.5703125" style="1" customWidth="1"/>
    <col min="13066" max="13067" width="10.28515625" style="1" customWidth="1"/>
    <col min="13068" max="13068" width="9.140625" style="1"/>
    <col min="13069" max="13069" width="9.5703125" style="1" customWidth="1"/>
    <col min="13070" max="13070" width="9.7109375" style="1" customWidth="1"/>
    <col min="13071" max="13071" width="16.5703125" style="1" customWidth="1"/>
    <col min="13072" max="13097" width="0" style="1" hidden="1" customWidth="1"/>
    <col min="13098" max="13312" width="9.140625" style="1"/>
    <col min="13313" max="13313" width="25" style="1" customWidth="1"/>
    <col min="13314" max="13314" width="1.140625" style="1" customWidth="1"/>
    <col min="13315" max="13315" width="0" style="1" hidden="1" customWidth="1"/>
    <col min="13316" max="13320" width="9.140625" style="1"/>
    <col min="13321" max="13321" width="10.5703125" style="1" customWidth="1"/>
    <col min="13322" max="13323" width="10.28515625" style="1" customWidth="1"/>
    <col min="13324" max="13324" width="9.140625" style="1"/>
    <col min="13325" max="13325" width="9.5703125" style="1" customWidth="1"/>
    <col min="13326" max="13326" width="9.7109375" style="1" customWidth="1"/>
    <col min="13327" max="13327" width="16.5703125" style="1" customWidth="1"/>
    <col min="13328" max="13353" width="0" style="1" hidden="1" customWidth="1"/>
    <col min="13354" max="13568" width="9.140625" style="1"/>
    <col min="13569" max="13569" width="25" style="1" customWidth="1"/>
    <col min="13570" max="13570" width="1.140625" style="1" customWidth="1"/>
    <col min="13571" max="13571" width="0" style="1" hidden="1" customWidth="1"/>
    <col min="13572" max="13576" width="9.140625" style="1"/>
    <col min="13577" max="13577" width="10.5703125" style="1" customWidth="1"/>
    <col min="13578" max="13579" width="10.28515625" style="1" customWidth="1"/>
    <col min="13580" max="13580" width="9.140625" style="1"/>
    <col min="13581" max="13581" width="9.5703125" style="1" customWidth="1"/>
    <col min="13582" max="13582" width="9.7109375" style="1" customWidth="1"/>
    <col min="13583" max="13583" width="16.5703125" style="1" customWidth="1"/>
    <col min="13584" max="13609" width="0" style="1" hidden="1" customWidth="1"/>
    <col min="13610" max="13824" width="9.140625" style="1"/>
    <col min="13825" max="13825" width="25" style="1" customWidth="1"/>
    <col min="13826" max="13826" width="1.140625" style="1" customWidth="1"/>
    <col min="13827" max="13827" width="0" style="1" hidden="1" customWidth="1"/>
    <col min="13828" max="13832" width="9.140625" style="1"/>
    <col min="13833" max="13833" width="10.5703125" style="1" customWidth="1"/>
    <col min="13834" max="13835" width="10.28515625" style="1" customWidth="1"/>
    <col min="13836" max="13836" width="9.140625" style="1"/>
    <col min="13837" max="13837" width="9.5703125" style="1" customWidth="1"/>
    <col min="13838" max="13838" width="9.7109375" style="1" customWidth="1"/>
    <col min="13839" max="13839" width="16.5703125" style="1" customWidth="1"/>
    <col min="13840" max="13865" width="0" style="1" hidden="1" customWidth="1"/>
    <col min="13866" max="14080" width="9.140625" style="1"/>
    <col min="14081" max="14081" width="25" style="1" customWidth="1"/>
    <col min="14082" max="14082" width="1.140625" style="1" customWidth="1"/>
    <col min="14083" max="14083" width="0" style="1" hidden="1" customWidth="1"/>
    <col min="14084" max="14088" width="9.140625" style="1"/>
    <col min="14089" max="14089" width="10.5703125" style="1" customWidth="1"/>
    <col min="14090" max="14091" width="10.28515625" style="1" customWidth="1"/>
    <col min="14092" max="14092" width="9.140625" style="1"/>
    <col min="14093" max="14093" width="9.5703125" style="1" customWidth="1"/>
    <col min="14094" max="14094" width="9.7109375" style="1" customWidth="1"/>
    <col min="14095" max="14095" width="16.5703125" style="1" customWidth="1"/>
    <col min="14096" max="14121" width="0" style="1" hidden="1" customWidth="1"/>
    <col min="14122" max="14336" width="9.140625" style="1"/>
    <col min="14337" max="14337" width="25" style="1" customWidth="1"/>
    <col min="14338" max="14338" width="1.140625" style="1" customWidth="1"/>
    <col min="14339" max="14339" width="0" style="1" hidden="1" customWidth="1"/>
    <col min="14340" max="14344" width="9.140625" style="1"/>
    <col min="14345" max="14345" width="10.5703125" style="1" customWidth="1"/>
    <col min="14346" max="14347" width="10.28515625" style="1" customWidth="1"/>
    <col min="14348" max="14348" width="9.140625" style="1"/>
    <col min="14349" max="14349" width="9.5703125" style="1" customWidth="1"/>
    <col min="14350" max="14350" width="9.7109375" style="1" customWidth="1"/>
    <col min="14351" max="14351" width="16.5703125" style="1" customWidth="1"/>
    <col min="14352" max="14377" width="0" style="1" hidden="1" customWidth="1"/>
    <col min="14378" max="14592" width="9.140625" style="1"/>
    <col min="14593" max="14593" width="25" style="1" customWidth="1"/>
    <col min="14594" max="14594" width="1.140625" style="1" customWidth="1"/>
    <col min="14595" max="14595" width="0" style="1" hidden="1" customWidth="1"/>
    <col min="14596" max="14600" width="9.140625" style="1"/>
    <col min="14601" max="14601" width="10.5703125" style="1" customWidth="1"/>
    <col min="14602" max="14603" width="10.28515625" style="1" customWidth="1"/>
    <col min="14604" max="14604" width="9.140625" style="1"/>
    <col min="14605" max="14605" width="9.5703125" style="1" customWidth="1"/>
    <col min="14606" max="14606" width="9.7109375" style="1" customWidth="1"/>
    <col min="14607" max="14607" width="16.5703125" style="1" customWidth="1"/>
    <col min="14608" max="14633" width="0" style="1" hidden="1" customWidth="1"/>
    <col min="14634" max="14848" width="9.140625" style="1"/>
    <col min="14849" max="14849" width="25" style="1" customWidth="1"/>
    <col min="14850" max="14850" width="1.140625" style="1" customWidth="1"/>
    <col min="14851" max="14851" width="0" style="1" hidden="1" customWidth="1"/>
    <col min="14852" max="14856" width="9.140625" style="1"/>
    <col min="14857" max="14857" width="10.5703125" style="1" customWidth="1"/>
    <col min="14858" max="14859" width="10.28515625" style="1" customWidth="1"/>
    <col min="14860" max="14860" width="9.140625" style="1"/>
    <col min="14861" max="14861" width="9.5703125" style="1" customWidth="1"/>
    <col min="14862" max="14862" width="9.7109375" style="1" customWidth="1"/>
    <col min="14863" max="14863" width="16.5703125" style="1" customWidth="1"/>
    <col min="14864" max="14889" width="0" style="1" hidden="1" customWidth="1"/>
    <col min="14890" max="15104" width="9.140625" style="1"/>
    <col min="15105" max="15105" width="25" style="1" customWidth="1"/>
    <col min="15106" max="15106" width="1.140625" style="1" customWidth="1"/>
    <col min="15107" max="15107" width="0" style="1" hidden="1" customWidth="1"/>
    <col min="15108" max="15112" width="9.140625" style="1"/>
    <col min="15113" max="15113" width="10.5703125" style="1" customWidth="1"/>
    <col min="15114" max="15115" width="10.28515625" style="1" customWidth="1"/>
    <col min="15116" max="15116" width="9.140625" style="1"/>
    <col min="15117" max="15117" width="9.5703125" style="1" customWidth="1"/>
    <col min="15118" max="15118" width="9.7109375" style="1" customWidth="1"/>
    <col min="15119" max="15119" width="16.5703125" style="1" customWidth="1"/>
    <col min="15120" max="15145" width="0" style="1" hidden="1" customWidth="1"/>
    <col min="15146" max="15360" width="9.140625" style="1"/>
    <col min="15361" max="15361" width="25" style="1" customWidth="1"/>
    <col min="15362" max="15362" width="1.140625" style="1" customWidth="1"/>
    <col min="15363" max="15363" width="0" style="1" hidden="1" customWidth="1"/>
    <col min="15364" max="15368" width="9.140625" style="1"/>
    <col min="15369" max="15369" width="10.5703125" style="1" customWidth="1"/>
    <col min="15370" max="15371" width="10.28515625" style="1" customWidth="1"/>
    <col min="15372" max="15372" width="9.140625" style="1"/>
    <col min="15373" max="15373" width="9.5703125" style="1" customWidth="1"/>
    <col min="15374" max="15374" width="9.7109375" style="1" customWidth="1"/>
    <col min="15375" max="15375" width="16.5703125" style="1" customWidth="1"/>
    <col min="15376" max="15401" width="0" style="1" hidden="1" customWidth="1"/>
    <col min="15402" max="15616" width="9.140625" style="1"/>
    <col min="15617" max="15617" width="25" style="1" customWidth="1"/>
    <col min="15618" max="15618" width="1.140625" style="1" customWidth="1"/>
    <col min="15619" max="15619" width="0" style="1" hidden="1" customWidth="1"/>
    <col min="15620" max="15624" width="9.140625" style="1"/>
    <col min="15625" max="15625" width="10.5703125" style="1" customWidth="1"/>
    <col min="15626" max="15627" width="10.28515625" style="1" customWidth="1"/>
    <col min="15628" max="15628" width="9.140625" style="1"/>
    <col min="15629" max="15629" width="9.5703125" style="1" customWidth="1"/>
    <col min="15630" max="15630" width="9.7109375" style="1" customWidth="1"/>
    <col min="15631" max="15631" width="16.5703125" style="1" customWidth="1"/>
    <col min="15632" max="15657" width="0" style="1" hidden="1" customWidth="1"/>
    <col min="15658" max="15872" width="9.140625" style="1"/>
    <col min="15873" max="15873" width="25" style="1" customWidth="1"/>
    <col min="15874" max="15874" width="1.140625" style="1" customWidth="1"/>
    <col min="15875" max="15875" width="0" style="1" hidden="1" customWidth="1"/>
    <col min="15876" max="15880" width="9.140625" style="1"/>
    <col min="15881" max="15881" width="10.5703125" style="1" customWidth="1"/>
    <col min="15882" max="15883" width="10.28515625" style="1" customWidth="1"/>
    <col min="15884" max="15884" width="9.140625" style="1"/>
    <col min="15885" max="15885" width="9.5703125" style="1" customWidth="1"/>
    <col min="15886" max="15886" width="9.7109375" style="1" customWidth="1"/>
    <col min="15887" max="15887" width="16.5703125" style="1" customWidth="1"/>
    <col min="15888" max="15913" width="0" style="1" hidden="1" customWidth="1"/>
    <col min="15914" max="16128" width="9.140625" style="1"/>
    <col min="16129" max="16129" width="25" style="1" customWidth="1"/>
    <col min="16130" max="16130" width="1.140625" style="1" customWidth="1"/>
    <col min="16131" max="16131" width="0" style="1" hidden="1" customWidth="1"/>
    <col min="16132" max="16136" width="9.140625" style="1"/>
    <col min="16137" max="16137" width="10.5703125" style="1" customWidth="1"/>
    <col min="16138" max="16139" width="10.28515625" style="1" customWidth="1"/>
    <col min="16140" max="16140" width="9.140625" style="1"/>
    <col min="16141" max="16141" width="9.5703125" style="1" customWidth="1"/>
    <col min="16142" max="16142" width="9.7109375" style="1" customWidth="1"/>
    <col min="16143" max="16143" width="16.5703125" style="1" customWidth="1"/>
    <col min="16144" max="16169" width="0" style="1" hidden="1" customWidth="1"/>
    <col min="16170" max="16384" width="9.140625" style="1"/>
  </cols>
  <sheetData>
    <row r="2" spans="1:41">
      <c r="D2" s="2" t="s">
        <v>0</v>
      </c>
      <c r="J2" s="1" t="s">
        <v>1</v>
      </c>
      <c r="AD2" s="1">
        <f>SUM( IF(AD12:AN12&gt;0.1,1,0))</f>
        <v>0</v>
      </c>
      <c r="AE2" s="1">
        <f>SUM( IF(AE12:AO12&gt;0.1,1,0))</f>
        <v>1</v>
      </c>
      <c r="AF2" s="1">
        <f>SUM( IF(AF12:AP12&gt;0.1,1,0))</f>
        <v>1</v>
      </c>
      <c r="AG2" s="1">
        <f>SUM( IF(AG12:AQ12&gt;0.1,1,0))</f>
        <v>0</v>
      </c>
      <c r="AH2" s="1">
        <f>SUM( IF(AH12:AR12&gt;0.1,1,0))</f>
        <v>0</v>
      </c>
      <c r="AI2" s="1">
        <f t="shared" ref="AI2:AN2" si="0">SUM(IF(AI12:AS12&gt;0.1,1))</f>
        <v>0</v>
      </c>
      <c r="AJ2" s="1">
        <f t="shared" si="0"/>
        <v>1</v>
      </c>
      <c r="AK2" s="1">
        <f t="shared" si="0"/>
        <v>0</v>
      </c>
      <c r="AL2" s="1">
        <f t="shared" si="0"/>
        <v>0</v>
      </c>
      <c r="AM2" s="1">
        <f t="shared" si="0"/>
        <v>0</v>
      </c>
      <c r="AN2" s="1">
        <f t="shared" si="0"/>
        <v>0</v>
      </c>
    </row>
    <row r="3" spans="1:41">
      <c r="A3" s="3" t="s">
        <v>2</v>
      </c>
    </row>
    <row r="4" spans="1:41">
      <c r="A4" s="171" t="s">
        <v>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6" spans="1:41">
      <c r="A6" s="172" t="s">
        <v>4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4"/>
      <c r="AB6" s="172" t="s">
        <v>5</v>
      </c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</row>
    <row r="8" spans="1:41" ht="23.25" customHeight="1">
      <c r="A8" s="5"/>
      <c r="B8" s="5"/>
      <c r="C8" s="6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8" t="s">
        <v>18</v>
      </c>
      <c r="P8" s="1" t="s">
        <v>7</v>
      </c>
      <c r="Q8" s="1" t="s">
        <v>8</v>
      </c>
      <c r="R8" s="1" t="s">
        <v>9</v>
      </c>
      <c r="S8" s="1" t="s">
        <v>10</v>
      </c>
      <c r="T8" s="1" t="s">
        <v>11</v>
      </c>
      <c r="U8" s="1" t="s">
        <v>12</v>
      </c>
      <c r="V8" s="1" t="s">
        <v>19</v>
      </c>
      <c r="W8" s="1" t="s">
        <v>20</v>
      </c>
      <c r="X8" s="1" t="s">
        <v>21</v>
      </c>
      <c r="Y8" s="1" t="s">
        <v>16</v>
      </c>
      <c r="Z8" s="1" t="s">
        <v>17</v>
      </c>
      <c r="AB8" s="9" t="s">
        <v>22</v>
      </c>
      <c r="AC8" s="7" t="s">
        <v>6</v>
      </c>
      <c r="AD8" s="7" t="s">
        <v>7</v>
      </c>
      <c r="AE8" s="7" t="s">
        <v>8</v>
      </c>
      <c r="AF8" s="7" t="s">
        <v>9</v>
      </c>
      <c r="AG8" s="7" t="s">
        <v>10</v>
      </c>
      <c r="AH8" s="7" t="s">
        <v>11</v>
      </c>
      <c r="AI8" s="7" t="s">
        <v>12</v>
      </c>
      <c r="AJ8" s="7" t="s">
        <v>13</v>
      </c>
      <c r="AK8" s="7" t="s">
        <v>14</v>
      </c>
      <c r="AL8" s="7" t="s">
        <v>15</v>
      </c>
      <c r="AM8" s="7" t="s">
        <v>16</v>
      </c>
      <c r="AN8" s="7" t="s">
        <v>17</v>
      </c>
      <c r="AO8" s="10" t="s">
        <v>18</v>
      </c>
    </row>
    <row r="9" spans="1:41" ht="3.75" customHeight="1">
      <c r="C9" s="11"/>
      <c r="O9" s="2"/>
      <c r="V9" s="1" t="s">
        <v>23</v>
      </c>
      <c r="W9" s="1" t="s">
        <v>24</v>
      </c>
      <c r="X9" s="1" t="s">
        <v>25</v>
      </c>
      <c r="AL9" s="1" t="s">
        <v>26</v>
      </c>
    </row>
    <row r="10" spans="1:41" ht="16.5" hidden="1" customHeight="1">
      <c r="C10" s="2"/>
      <c r="O10" s="2"/>
      <c r="AB10" s="12" t="s">
        <v>27</v>
      </c>
      <c r="AD10" s="2">
        <v>17</v>
      </c>
      <c r="AE10" s="2">
        <v>12</v>
      </c>
      <c r="AF10" s="2">
        <v>13</v>
      </c>
      <c r="AG10" s="2">
        <v>8</v>
      </c>
      <c r="AH10" s="2">
        <v>5</v>
      </c>
      <c r="AI10" s="2">
        <v>3</v>
      </c>
      <c r="AJ10" s="2">
        <v>3</v>
      </c>
      <c r="AK10" s="2">
        <v>6</v>
      </c>
      <c r="AL10" s="2">
        <v>1</v>
      </c>
      <c r="AM10" s="2">
        <v>0</v>
      </c>
      <c r="AN10" s="2">
        <v>0</v>
      </c>
    </row>
    <row r="11" spans="1:41" hidden="1">
      <c r="A11" s="1" t="s">
        <v>28</v>
      </c>
      <c r="B11" s="13">
        <v>0</v>
      </c>
      <c r="C11" s="2"/>
      <c r="O11" s="2"/>
    </row>
    <row r="12" spans="1:41" ht="51" hidden="1" customHeight="1">
      <c r="A12" s="14" t="s">
        <v>27</v>
      </c>
      <c r="B12" s="15"/>
      <c r="C12" s="2"/>
      <c r="D12" s="16">
        <f t="shared" ref="D12:N12" si="1">SUM(D38:D61)</f>
        <v>19</v>
      </c>
      <c r="E12" s="16">
        <f t="shared" si="1"/>
        <v>19</v>
      </c>
      <c r="F12" s="16">
        <f t="shared" si="1"/>
        <v>18</v>
      </c>
      <c r="G12" s="16">
        <f t="shared" si="1"/>
        <v>19</v>
      </c>
      <c r="H12" s="16">
        <f t="shared" si="1"/>
        <v>19</v>
      </c>
      <c r="I12" s="16">
        <f t="shared" si="1"/>
        <v>15</v>
      </c>
      <c r="J12" s="16">
        <f t="shared" si="1"/>
        <v>19</v>
      </c>
      <c r="K12" s="16">
        <f t="shared" si="1"/>
        <v>18</v>
      </c>
      <c r="L12" s="16">
        <f t="shared" si="1"/>
        <v>13</v>
      </c>
      <c r="M12" s="16">
        <f t="shared" si="1"/>
        <v>12</v>
      </c>
      <c r="N12" s="16">
        <f t="shared" si="1"/>
        <v>17</v>
      </c>
      <c r="O12" s="14" t="s">
        <v>29</v>
      </c>
      <c r="AB12" s="1" t="s">
        <v>30</v>
      </c>
      <c r="AC12" s="2"/>
      <c r="AD12" s="17">
        <v>6.1413461186546135E-2</v>
      </c>
      <c r="AE12" s="17">
        <v>0.1726521611828862</v>
      </c>
      <c r="AF12" s="17">
        <v>0.21994290524466567</v>
      </c>
      <c r="AG12" s="17">
        <v>5.7739816272005272E-2</v>
      </c>
      <c r="AH12" s="17">
        <v>7.8697434395930174E-2</v>
      </c>
      <c r="AI12" s="17">
        <v>2.1643853164001026E-2</v>
      </c>
      <c r="AJ12" s="17">
        <v>0.10024063975405337</v>
      </c>
      <c r="AK12" s="17">
        <v>2.0605350803352487E-2</v>
      </c>
      <c r="AL12" s="17">
        <v>7.168868718661933E-3</v>
      </c>
      <c r="AM12" s="17">
        <v>4.6773780331588771E-2</v>
      </c>
      <c r="AN12" s="17">
        <v>1.5938952530834827E-2</v>
      </c>
      <c r="AO12" s="17">
        <f t="shared" ref="AO12:AO34" si="2">SUM(AD12:AN12)</f>
        <v>0.8028172235845259</v>
      </c>
    </row>
    <row r="13" spans="1:41" ht="9.75" customHeight="1">
      <c r="C13" s="2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2"/>
      <c r="AB13" s="1" t="s">
        <v>31</v>
      </c>
      <c r="AC13" s="2"/>
      <c r="AD13" s="17">
        <v>8.5310400791307139E-2</v>
      </c>
      <c r="AE13" s="17">
        <v>0.21243331748798394</v>
      </c>
      <c r="AF13" s="17">
        <v>8.5459251043152162E-2</v>
      </c>
      <c r="AG13" s="17">
        <v>0.12925963805380697</v>
      </c>
      <c r="AH13" s="17">
        <v>2.8958576415397837E-2</v>
      </c>
      <c r="AI13" s="17">
        <v>2.3235044150905347E-2</v>
      </c>
      <c r="AJ13" s="17">
        <v>8.7874466419863351E-2</v>
      </c>
      <c r="AK13" s="17">
        <v>6.9220168728962903E-2</v>
      </c>
      <c r="AL13" s="17" t="s">
        <v>32</v>
      </c>
      <c r="AM13" s="17">
        <v>1.9494581370670739E-3</v>
      </c>
      <c r="AN13" s="17">
        <v>7.5817596020416496E-3</v>
      </c>
      <c r="AO13" s="17">
        <f t="shared" si="2"/>
        <v>0.73128208083048829</v>
      </c>
    </row>
    <row r="14" spans="1:41">
      <c r="A14" s="1" t="s">
        <v>30</v>
      </c>
      <c r="B14" s="17">
        <f>'[4]master foreign claims'!C17/'[4]master foreign claims'!$C17</f>
        <v>1</v>
      </c>
      <c r="C14" s="18">
        <f t="shared" ref="C14:C21" si="3">SUM(P14:Z14)</f>
        <v>11</v>
      </c>
      <c r="D14" s="19">
        <f>('[4]master foreign claims'!E17/'[4]master foreign claims'!$B17)*100</f>
        <v>6.1902250424628011</v>
      </c>
      <c r="E14" s="19">
        <f>('[4]master foreign claims'!F17/'[4]master foreign claims'!$B17)*100</f>
        <v>18.097666518548667</v>
      </c>
      <c r="F14" s="19">
        <f>('[4]master foreign claims'!G17/'[4]master foreign claims'!$B17)*100</f>
        <v>20.508390815576476</v>
      </c>
      <c r="G14" s="19">
        <f>('[4]master foreign claims'!H17/'[4]master foreign claims'!$B17)*100</f>
        <v>7.3575886943052087</v>
      </c>
      <c r="H14" s="19">
        <f>('[4]master foreign claims'!I17/'[4]master foreign claims'!$B17)*100</f>
        <v>8.0448839073251968</v>
      </c>
      <c r="I14" s="19">
        <f>('[4]master foreign claims'!J17/'[4]master foreign claims'!$B17)*100</f>
        <v>2.5436152143488968</v>
      </c>
      <c r="J14" s="19">
        <f>('[4]master foreign claims'!K17/'[4]master foreign claims'!$B17)*100</f>
        <v>9.9427323203169458</v>
      </c>
      <c r="K14" s="19">
        <f>('[4]master foreign claims'!L17/'[4]master foreign claims'!$B17)*100</f>
        <v>2.2242617286616637</v>
      </c>
      <c r="L14" s="19">
        <f>('[4]master foreign claims'!M17/'[4]master foreign claims'!$B17)*100</f>
        <v>1.1345562066287651</v>
      </c>
      <c r="M14" s="19">
        <f>('[4]master foreign claims'!N17/'[4]master foreign claims'!$B17)*100</f>
        <v>4.6831589832183687</v>
      </c>
      <c r="N14" s="19">
        <f>('[4]master foreign claims'!O17/'[4]master foreign claims'!$B17)*100</f>
        <v>1.6196080548507261</v>
      </c>
      <c r="O14" s="20">
        <f t="shared" ref="O14:O33" si="4">SUM(D14:N14)</f>
        <v>82.346687486243695</v>
      </c>
      <c r="P14" s="21">
        <f>IF('[4]master foreign claims'!E17/'[4]master foreign claims'!$C17&gt;$B$11,1,"")</f>
        <v>1</v>
      </c>
      <c r="Q14" s="21">
        <f>IF('[4]master foreign claims'!F17/'[4]master foreign claims'!$C17&gt;$B$11,1,"")</f>
        <v>1</v>
      </c>
      <c r="R14" s="21">
        <f>IF('[4]master foreign claims'!G17/'[4]master foreign claims'!$C17&gt;$B$11,1,"")</f>
        <v>1</v>
      </c>
      <c r="S14" s="21">
        <f>IF('[4]master foreign claims'!H17/'[4]master foreign claims'!$C17&gt;$B$11,1,"")</f>
        <v>1</v>
      </c>
      <c r="T14" s="21">
        <f>IF('[4]master foreign claims'!I17/'[4]master foreign claims'!$C17&gt;$B$11,1,"")</f>
        <v>1</v>
      </c>
      <c r="U14" s="21">
        <f>IF('[4]master foreign claims'!J17/'[4]master foreign claims'!$C17&gt;$B$11,1,"")</f>
        <v>1</v>
      </c>
      <c r="V14" s="21">
        <f>IF('[4]master foreign claims'!K17/'[4]master foreign claims'!$C17&gt;$B$11,1,"")</f>
        <v>1</v>
      </c>
      <c r="W14" s="21">
        <f>IF('[4]master foreign claims'!L17/'[4]master foreign claims'!$C17&gt;$B$11,1,"")</f>
        <v>1</v>
      </c>
      <c r="X14" s="21">
        <f>IF('[4]master foreign claims'!M17/'[4]master foreign claims'!$C17&gt;$B$11,1,"")</f>
        <v>1</v>
      </c>
      <c r="Y14" s="21">
        <f>IF('[4]master foreign claims'!N17/'[4]master foreign claims'!$C17&gt;$B$11,1,"")</f>
        <v>1</v>
      </c>
      <c r="Z14" s="21">
        <f>IF('[4]master foreign claims'!O17/'[4]master foreign claims'!$C17&gt;$B$11,1,"")</f>
        <v>1</v>
      </c>
      <c r="AB14" s="1" t="s">
        <v>33</v>
      </c>
      <c r="AC14" s="2"/>
      <c r="AD14" s="17">
        <v>0.29348500779062847</v>
      </c>
      <c r="AE14" s="17">
        <v>5.4357051468818487E-2</v>
      </c>
      <c r="AF14" s="17">
        <v>9.8750965911250169E-2</v>
      </c>
      <c r="AG14" s="17">
        <v>0.17943780798317732</v>
      </c>
      <c r="AH14" s="17">
        <v>0.25213767243891005</v>
      </c>
      <c r="AI14" s="17">
        <v>4.4336909844060754E-4</v>
      </c>
      <c r="AJ14" s="17">
        <v>3.4715800407899573E-2</v>
      </c>
      <c r="AK14" s="17">
        <v>4.1740033696051485E-3</v>
      </c>
      <c r="AL14" s="17" t="s">
        <v>32</v>
      </c>
      <c r="AM14" s="17">
        <v>4.8770600828466828E-4</v>
      </c>
      <c r="AN14" s="17">
        <v>3.4456112793098642E-3</v>
      </c>
      <c r="AO14" s="17">
        <f t="shared" si="2"/>
        <v>0.92143499575632426</v>
      </c>
    </row>
    <row r="15" spans="1:41">
      <c r="A15" s="1" t="s">
        <v>31</v>
      </c>
      <c r="B15" s="17">
        <f>'[4]master foreign claims'!C18/'[4]master foreign claims'!$C18</f>
        <v>1</v>
      </c>
      <c r="C15" s="18">
        <f t="shared" si="3"/>
        <v>10</v>
      </c>
      <c r="D15" s="19">
        <f>('[4]master foreign claims'!E18/'[4]master foreign claims'!$B18)*100</f>
        <v>8.6550851803807163</v>
      </c>
      <c r="E15" s="19">
        <f>('[4]master foreign claims'!F18/'[4]master foreign claims'!$B18)*100</f>
        <v>19.639540245736672</v>
      </c>
      <c r="F15" s="19">
        <f>('[4]master foreign claims'!G18/'[4]master foreign claims'!$B18)*100</f>
        <v>9.0416614591638389</v>
      </c>
      <c r="G15" s="19">
        <f>('[4]master foreign claims'!H18/'[4]master foreign claims'!$B18)*100</f>
        <v>13.130664506091701</v>
      </c>
      <c r="H15" s="19">
        <f>('[4]master foreign claims'!I18/'[4]master foreign claims'!$B18)*100</f>
        <v>3.6554515012691939</v>
      </c>
      <c r="I15" s="19">
        <f>('[4]master foreign claims'!J18/'[4]master foreign claims'!$B18)*100</f>
        <v>2.9434960803664931</v>
      </c>
      <c r="J15" s="19">
        <f>('[4]master foreign claims'!K18/'[4]master foreign claims'!$B18)*100</f>
        <v>8.9584850691915516</v>
      </c>
      <c r="K15" s="19">
        <f>('[4]master foreign claims'!L18/'[4]master foreign claims'!$B18)*100</f>
        <v>8.8106638165464997</v>
      </c>
      <c r="L15" s="19">
        <f>('[4]master foreign claims'!M18/'[4]master foreign claims'!$B18)*100</f>
        <v>0</v>
      </c>
      <c r="M15" s="19">
        <f>('[4]master foreign claims'!N18/'[4]master foreign claims'!$B18)*100</f>
        <v>0.12282523907825044</v>
      </c>
      <c r="N15" s="19">
        <f>('[4]master foreign claims'!O18/'[4]master foreign claims'!$B18)*100</f>
        <v>0.83693548873671009</v>
      </c>
      <c r="O15" s="20">
        <f t="shared" si="4"/>
        <v>75.794808586561629</v>
      </c>
      <c r="P15" s="21">
        <f>IF('[4]master foreign claims'!E18/'[4]master foreign claims'!$C18&gt;$B$11,1,"")</f>
        <v>1</v>
      </c>
      <c r="Q15" s="21">
        <f>IF('[4]master foreign claims'!F18/'[4]master foreign claims'!$C18&gt;$B$11,1,"")</f>
        <v>1</v>
      </c>
      <c r="R15" s="21">
        <f>IF('[4]master foreign claims'!G18/'[4]master foreign claims'!$C18&gt;$B$11,1,"")</f>
        <v>1</v>
      </c>
      <c r="S15" s="21">
        <f>IF('[4]master foreign claims'!H18/'[4]master foreign claims'!$C18&gt;$B$11,1,"")</f>
        <v>1</v>
      </c>
      <c r="T15" s="21">
        <f>IF('[4]master foreign claims'!I18/'[4]master foreign claims'!$C18&gt;$B$11,1,"")</f>
        <v>1</v>
      </c>
      <c r="U15" s="21">
        <f>IF('[4]master foreign claims'!J18/'[4]master foreign claims'!$C18&gt;$B$11,1,"")</f>
        <v>1</v>
      </c>
      <c r="V15" s="21">
        <f>IF('[4]master foreign claims'!K18/'[4]master foreign claims'!$C18&gt;$B$11,1,"")</f>
        <v>1</v>
      </c>
      <c r="W15" s="21">
        <f>IF('[4]master foreign claims'!L18/'[4]master foreign claims'!$C18&gt;$B$11,1,"")</f>
        <v>1</v>
      </c>
      <c r="X15" s="21" t="str">
        <f>IF('[4]master foreign claims'!M18/'[4]master foreign claims'!$C18&gt;$B$11,1,"")</f>
        <v/>
      </c>
      <c r="Y15" s="21">
        <f>IF('[4]master foreign claims'!N18/'[4]master foreign claims'!$C18&gt;$B$11,1,"")</f>
        <v>1</v>
      </c>
      <c r="Z15" s="21">
        <f>IF('[4]master foreign claims'!O18/'[4]master foreign claims'!$C18&gt;$B$11,1,"")</f>
        <v>1</v>
      </c>
      <c r="AB15" s="1" t="s">
        <v>34</v>
      </c>
      <c r="AC15" s="2"/>
      <c r="AD15" s="17">
        <v>0.24271730526579779</v>
      </c>
      <c r="AE15" s="17">
        <v>0.23093019428356465</v>
      </c>
      <c r="AF15" s="17">
        <v>0.18352312358441028</v>
      </c>
      <c r="AG15" s="17">
        <v>4.9154760691865799E-2</v>
      </c>
      <c r="AH15" s="17">
        <v>0.11833350313878853</v>
      </c>
      <c r="AI15" s="17">
        <v>1.8887591401051749E-3</v>
      </c>
      <c r="AJ15" s="17">
        <v>3.6286119579613939E-2</v>
      </c>
      <c r="AK15" s="17">
        <v>8.1271503248508976E-3</v>
      </c>
      <c r="AL15" s="17" t="s">
        <v>32</v>
      </c>
      <c r="AM15" s="17">
        <v>3.5267286848436876E-3</v>
      </c>
      <c r="AN15" s="17">
        <v>6.5362038292436347E-3</v>
      </c>
      <c r="AO15" s="17">
        <f t="shared" si="2"/>
        <v>0.88102384852308435</v>
      </c>
    </row>
    <row r="16" spans="1:41">
      <c r="A16" s="1" t="s">
        <v>33</v>
      </c>
      <c r="B16" s="17">
        <f>'[4]master foreign claims'!C19/'[4]master foreign claims'!$C19</f>
        <v>1</v>
      </c>
      <c r="C16" s="18">
        <f t="shared" si="3"/>
        <v>10</v>
      </c>
      <c r="D16" s="19">
        <f>('[4]master foreign claims'!E19/'[4]master foreign claims'!$B19)*100</f>
        <v>29.730221831092766</v>
      </c>
      <c r="E16" s="19">
        <f>('[4]master foreign claims'!F19/'[4]master foreign claims'!$B19)*100</f>
        <v>5.8252662883500745</v>
      </c>
      <c r="F16" s="19">
        <f>('[4]master foreign claims'!G19/'[4]master foreign claims'!$B19)*100</f>
        <v>9.935362485964859</v>
      </c>
      <c r="G16" s="19">
        <f>('[4]master foreign claims'!H19/'[4]master foreign claims'!$B19)*100</f>
        <v>18.208964282462901</v>
      </c>
      <c r="H16" s="19">
        <f>('[4]master foreign claims'!I19/'[4]master foreign claims'!$B19)*100</f>
        <v>24.291566776924711</v>
      </c>
      <c r="I16" s="19">
        <f>('[4]master foreign claims'!J19/'[4]master foreign claims'!$B19)*100</f>
        <v>9.7714927320729519E-2</v>
      </c>
      <c r="J16" s="19">
        <f>('[4]master foreign claims'!K19/'[4]master foreign claims'!$B19)*100</f>
        <v>3.5960307104057296</v>
      </c>
      <c r="K16" s="19">
        <f>('[4]master foreign claims'!L19/'[4]master foreign claims'!$B19)*100</f>
        <v>0.49707158680545022</v>
      </c>
      <c r="L16" s="19">
        <f>('[4]master foreign claims'!M19/'[4]master foreign claims'!$B19)*100</f>
        <v>0</v>
      </c>
      <c r="M16" s="19">
        <f>('[4]master foreign claims'!N19/'[4]master foreign claims'!$B19)*100</f>
        <v>5.037477619640094E-2</v>
      </c>
      <c r="N16" s="19">
        <f>('[4]master foreign claims'!O19/'[4]master foreign claims'!$B19)*100</f>
        <v>0.36051345856219463</v>
      </c>
      <c r="O16" s="20">
        <f t="shared" si="4"/>
        <v>92.593087124085812</v>
      </c>
      <c r="P16" s="21">
        <f>IF('[4]master foreign claims'!E19/'[4]master foreign claims'!$C19&gt;$B$11,1,"")</f>
        <v>1</v>
      </c>
      <c r="Q16" s="21">
        <f>IF('[4]master foreign claims'!F19/'[4]master foreign claims'!$C19&gt;$B$11,1,"")</f>
        <v>1</v>
      </c>
      <c r="R16" s="21">
        <f>IF('[4]master foreign claims'!G19/'[4]master foreign claims'!$C19&gt;$B$11,1,"")</f>
        <v>1</v>
      </c>
      <c r="S16" s="21">
        <f>IF('[4]master foreign claims'!H19/'[4]master foreign claims'!$C19&gt;$B$11,1,"")</f>
        <v>1</v>
      </c>
      <c r="T16" s="21">
        <f>IF('[4]master foreign claims'!I19/'[4]master foreign claims'!$C19&gt;$B$11,1,"")</f>
        <v>1</v>
      </c>
      <c r="U16" s="21">
        <f>IF('[4]master foreign claims'!J19/'[4]master foreign claims'!$C19&gt;$B$11,1,"")</f>
        <v>1</v>
      </c>
      <c r="V16" s="21">
        <f>IF('[4]master foreign claims'!K19/'[4]master foreign claims'!$C19&gt;$B$11,1,"")</f>
        <v>1</v>
      </c>
      <c r="W16" s="21">
        <f>IF('[4]master foreign claims'!L19/'[4]master foreign claims'!$C19&gt;$B$11,1,"")</f>
        <v>1</v>
      </c>
      <c r="X16" s="21" t="str">
        <f>IF('[4]master foreign claims'!M19/'[4]master foreign claims'!$C19&gt;$B$11,1,"")</f>
        <v/>
      </c>
      <c r="Y16" s="21">
        <f>IF('[4]master foreign claims'!N19/'[4]master foreign claims'!$C19&gt;$B$11,1,"")</f>
        <v>1</v>
      </c>
      <c r="Z16" s="21">
        <f>IF('[4]master foreign claims'!O19/'[4]master foreign claims'!$C19&gt;$B$11,1,"")</f>
        <v>1</v>
      </c>
      <c r="AB16" s="1" t="s">
        <v>35</v>
      </c>
      <c r="AC16" s="2"/>
      <c r="AD16" s="17">
        <v>0.3339148791402427</v>
      </c>
      <c r="AE16" s="17">
        <v>0.17081744986348213</v>
      </c>
      <c r="AF16" s="17">
        <v>8.1902003716077712E-2</v>
      </c>
      <c r="AG16" s="17">
        <v>0.14068756160750892</v>
      </c>
      <c r="AH16" s="17">
        <v>6.7081308826993031E-3</v>
      </c>
      <c r="AI16" s="17">
        <v>7.2402452960213545E-4</v>
      </c>
      <c r="AJ16" s="17">
        <v>5.6552421992899324E-2</v>
      </c>
      <c r="AK16" s="17">
        <v>5.2243167563701072E-2</v>
      </c>
      <c r="AL16" s="17">
        <v>1.5265577431370326E-3</v>
      </c>
      <c r="AM16" s="17">
        <v>2.965883615237663E-4</v>
      </c>
      <c r="AN16" s="17">
        <v>7.414709038094158E-4</v>
      </c>
      <c r="AO16" s="17">
        <f t="shared" si="2"/>
        <v>0.84611425630468362</v>
      </c>
    </row>
    <row r="17" spans="1:41">
      <c r="A17" s="1" t="s">
        <v>34</v>
      </c>
      <c r="B17" s="17">
        <f>'[4]master foreign claims'!C20/'[4]master foreign claims'!$C20</f>
        <v>1</v>
      </c>
      <c r="C17" s="18">
        <f t="shared" si="3"/>
        <v>10</v>
      </c>
      <c r="D17" s="19">
        <f>('[4]master foreign claims'!E20/'[4]master foreign claims'!$B20)*100</f>
        <v>24.556195755233023</v>
      </c>
      <c r="E17" s="19">
        <f>('[4]master foreign claims'!F20/'[4]master foreign claims'!$B20)*100</f>
        <v>23.369557289767339</v>
      </c>
      <c r="F17" s="19">
        <f>('[4]master foreign claims'!G20/'[4]master foreign claims'!$B20)*100</f>
        <v>18.407118372109984</v>
      </c>
      <c r="G17" s="19">
        <f>('[4]master foreign claims'!H20/'[4]master foreign claims'!$B20)*100</f>
        <v>7.0016774852308368</v>
      </c>
      <c r="H17" s="19">
        <f>('[4]master foreign claims'!I20/'[4]master foreign claims'!$B20)*100</f>
        <v>11.993290059076655</v>
      </c>
      <c r="I17" s="19">
        <f>('[4]master foreign claims'!J20/'[4]master foreign claims'!$B20)*100</f>
        <v>0.22099044562759826</v>
      </c>
      <c r="J17" s="19">
        <f>('[4]master foreign claims'!K20/'[4]master foreign claims'!$B20)*100</f>
        <v>4.2812340456567721</v>
      </c>
      <c r="K17" s="19">
        <f>('[4]master foreign claims'!L20/'[4]master foreign claims'!$B20)*100</f>
        <v>0.62869229086135214</v>
      </c>
      <c r="L17" s="19">
        <f>('[4]master foreign claims'!M20/'[4]master foreign claims'!$B20)*100</f>
        <v>0</v>
      </c>
      <c r="M17" s="19">
        <f>('[4]master foreign claims'!N20/'[4]master foreign claims'!$B20)*100</f>
        <v>0.29684195171759897</v>
      </c>
      <c r="N17" s="19">
        <f>('[4]master foreign claims'!O20/'[4]master foreign claims'!$B20)*100</f>
        <v>0.77601925461308441</v>
      </c>
      <c r="O17" s="20">
        <f t="shared" si="4"/>
        <v>91.531616949894243</v>
      </c>
      <c r="P17" s="21">
        <f>IF('[4]master foreign claims'!E20/'[4]master foreign claims'!$C20&gt;$B$11,1,"")</f>
        <v>1</v>
      </c>
      <c r="Q17" s="21">
        <f>IF('[4]master foreign claims'!F20/'[4]master foreign claims'!$C20&gt;$B$11,1,"")</f>
        <v>1</v>
      </c>
      <c r="R17" s="21">
        <f>IF('[4]master foreign claims'!G20/'[4]master foreign claims'!$C20&gt;$B$11,1,"")</f>
        <v>1</v>
      </c>
      <c r="S17" s="21">
        <f>IF('[4]master foreign claims'!H20/'[4]master foreign claims'!$C20&gt;$B$11,1,"")</f>
        <v>1</v>
      </c>
      <c r="T17" s="21">
        <f>IF('[4]master foreign claims'!I20/'[4]master foreign claims'!$C20&gt;$B$11,1,"")</f>
        <v>1</v>
      </c>
      <c r="U17" s="21">
        <f>IF('[4]master foreign claims'!J20/'[4]master foreign claims'!$C20&gt;$B$11,1,"")</f>
        <v>1</v>
      </c>
      <c r="V17" s="21">
        <f>IF('[4]master foreign claims'!K20/'[4]master foreign claims'!$C20&gt;$B$11,1,"")</f>
        <v>1</v>
      </c>
      <c r="W17" s="21">
        <f>IF('[4]master foreign claims'!L20/'[4]master foreign claims'!$C20&gt;$B$11,1,"")</f>
        <v>1</v>
      </c>
      <c r="X17" s="21" t="str">
        <f>IF('[4]master foreign claims'!M20/'[4]master foreign claims'!$C20&gt;$B$11,1,"")</f>
        <v/>
      </c>
      <c r="Y17" s="21">
        <f>IF('[4]master foreign claims'!N20/'[4]master foreign claims'!$C20&gt;$B$11,1,"")</f>
        <v>1</v>
      </c>
      <c r="Z17" s="21">
        <f>IF('[4]master foreign claims'!O20/'[4]master foreign claims'!$C20&gt;$B$11,1,"")</f>
        <v>1</v>
      </c>
      <c r="AB17" s="1" t="s">
        <v>36</v>
      </c>
      <c r="AC17" s="2"/>
      <c r="AD17" s="17">
        <v>0.41426727430784227</v>
      </c>
      <c r="AE17" s="17">
        <v>5.636047522457259E-2</v>
      </c>
      <c r="AF17" s="17">
        <v>0.38119385685308604</v>
      </c>
      <c r="AG17" s="17">
        <v>0.10190722056847817</v>
      </c>
      <c r="AH17" s="17">
        <v>5.1895366296989013E-3</v>
      </c>
      <c r="AI17" s="17">
        <v>9.2199889360132769E-5</v>
      </c>
      <c r="AJ17" s="17">
        <v>3.9382524169542426E-3</v>
      </c>
      <c r="AK17" s="17">
        <v>1.6991122467795896E-3</v>
      </c>
      <c r="AL17" s="17">
        <v>5.0709939148073022E-3</v>
      </c>
      <c r="AM17" s="17">
        <v>1.3171412765733252E-4</v>
      </c>
      <c r="AN17" s="17">
        <v>3.9514238297199757E-5</v>
      </c>
      <c r="AO17" s="17">
        <f t="shared" si="2"/>
        <v>0.96989015041753357</v>
      </c>
    </row>
    <row r="18" spans="1:41">
      <c r="A18" s="1" t="s">
        <v>35</v>
      </c>
      <c r="B18" s="17">
        <f>'[4]master foreign claims'!C21/'[4]master foreign claims'!$C21</f>
        <v>1</v>
      </c>
      <c r="C18" s="18">
        <f t="shared" si="3"/>
        <v>11</v>
      </c>
      <c r="D18" s="19">
        <f>('[4]master foreign claims'!E21/'[4]master foreign claims'!$B21)*100</f>
        <v>33.116918249201973</v>
      </c>
      <c r="E18" s="19">
        <f>('[4]master foreign claims'!F21/'[4]master foreign claims'!$B21)*100</f>
        <v>15.699368531700944</v>
      </c>
      <c r="F18" s="19">
        <f>('[4]master foreign claims'!G21/'[4]master foreign claims'!$B21)*100</f>
        <v>8.3304349170280023</v>
      </c>
      <c r="G18" s="19">
        <f>('[4]master foreign claims'!H21/'[4]master foreign claims'!$B21)*100</f>
        <v>15.030800503937982</v>
      </c>
      <c r="H18" s="19">
        <f>('[4]master foreign claims'!I21/'[4]master foreign claims'!$B21)*100</f>
        <v>0.65310980746786629</v>
      </c>
      <c r="I18" s="19">
        <f>('[4]master foreign claims'!J21/'[4]master foreign claims'!$B21)*100</f>
        <v>7.3426546401712769E-2</v>
      </c>
      <c r="J18" s="19">
        <f>('[4]master foreign claims'!K21/'[4]master foreign claims'!$B21)*100</f>
        <v>5.7581870599237908</v>
      </c>
      <c r="K18" s="19">
        <f>('[4]master foreign claims'!L21/'[4]master foreign claims'!$B21)*100</f>
        <v>5.5997403018990424</v>
      </c>
      <c r="L18" s="19">
        <f>('[4]master foreign claims'!M21/'[4]master foreign claims'!$B21)*100</f>
        <v>0.18781737658543371</v>
      </c>
      <c r="M18" s="19">
        <f>('[4]master foreign claims'!N21/'[4]master foreign claims'!$B21)*100</f>
        <v>6.2605792195144574E-2</v>
      </c>
      <c r="N18" s="19">
        <f>('[4]master foreign claims'!O21/'[4]master foreign claims'!$B21)*100</f>
        <v>0.11748247424274044</v>
      </c>
      <c r="O18" s="20">
        <f t="shared" si="4"/>
        <v>84.629891560584625</v>
      </c>
      <c r="P18" s="21">
        <f>IF('[4]master foreign claims'!E21/'[4]master foreign claims'!$C21&gt;$B$11,1,"")</f>
        <v>1</v>
      </c>
      <c r="Q18" s="21">
        <f>IF('[4]master foreign claims'!F21/'[4]master foreign claims'!$C21&gt;$B$11,1,"")</f>
        <v>1</v>
      </c>
      <c r="R18" s="21">
        <f>IF('[4]master foreign claims'!G21/'[4]master foreign claims'!$C21&gt;$B$11,1,"")</f>
        <v>1</v>
      </c>
      <c r="S18" s="21">
        <f>IF('[4]master foreign claims'!H21/'[4]master foreign claims'!$C21&gt;$B$11,1,"")</f>
        <v>1</v>
      </c>
      <c r="T18" s="21">
        <f>IF('[4]master foreign claims'!I21/'[4]master foreign claims'!$C21&gt;$B$11,1,"")</f>
        <v>1</v>
      </c>
      <c r="U18" s="21">
        <f>IF('[4]master foreign claims'!J21/'[4]master foreign claims'!$C21&gt;$B$11,1,"")</f>
        <v>1</v>
      </c>
      <c r="V18" s="21">
        <f>IF('[4]master foreign claims'!K21/'[4]master foreign claims'!$C21&gt;$B$11,1,"")</f>
        <v>1</v>
      </c>
      <c r="W18" s="21">
        <f>IF('[4]master foreign claims'!L21/'[4]master foreign claims'!$C21&gt;$B$11,1,"")</f>
        <v>1</v>
      </c>
      <c r="X18" s="21">
        <f>IF('[4]master foreign claims'!M21/'[4]master foreign claims'!$C21&gt;$B$11,1,"")</f>
        <v>1</v>
      </c>
      <c r="Y18" s="21">
        <f>IF('[4]master foreign claims'!N21/'[4]master foreign claims'!$C21&gt;$B$11,1,"")</f>
        <v>1</v>
      </c>
      <c r="Z18" s="21">
        <f>IF('[4]master foreign claims'!O21/'[4]master foreign claims'!$C21&gt;$B$11,1,"")</f>
        <v>1</v>
      </c>
      <c r="AB18" s="1" t="s">
        <v>37</v>
      </c>
      <c r="AC18" s="2"/>
      <c r="AD18" s="17">
        <v>1.5753828032979977E-2</v>
      </c>
      <c r="AE18" s="17">
        <v>0.1201748045829318</v>
      </c>
      <c r="AF18" s="17" t="s">
        <v>32</v>
      </c>
      <c r="AG18" s="17">
        <v>9.5192204732840777E-2</v>
      </c>
      <c r="AH18" s="17">
        <v>9.2729414284184603E-2</v>
      </c>
      <c r="AI18" s="17">
        <v>2.1683263732733696E-3</v>
      </c>
      <c r="AJ18" s="17">
        <v>5.3297997644287394E-2</v>
      </c>
      <c r="AK18" s="17">
        <v>5.0460434736053113E-2</v>
      </c>
      <c r="AL18" s="17" t="s">
        <v>32</v>
      </c>
      <c r="AM18" s="17">
        <v>8.9209230110290187E-3</v>
      </c>
      <c r="AN18" s="17">
        <v>3.018256772673734E-3</v>
      </c>
      <c r="AO18" s="17">
        <f t="shared" si="2"/>
        <v>0.44171619017025376</v>
      </c>
    </row>
    <row r="19" spans="1:41">
      <c r="A19" s="1" t="s">
        <v>36</v>
      </c>
      <c r="B19" s="17">
        <f>'[4]master foreign claims'!C22/'[4]master foreign claims'!$C22</f>
        <v>1</v>
      </c>
      <c r="C19" s="18">
        <f t="shared" si="3"/>
        <v>11</v>
      </c>
      <c r="D19" s="19">
        <f>('[4]master foreign claims'!E22/'[4]master foreign claims'!$B22)*100</f>
        <v>36.372654641649511</v>
      </c>
      <c r="E19" s="19">
        <f>('[4]master foreign claims'!F22/'[4]master foreign claims'!$B22)*100</f>
        <v>19.433807293944469</v>
      </c>
      <c r="F19" s="19">
        <f>('[4]master foreign claims'!G22/'[4]master foreign claims'!$B22)*100</f>
        <v>32.524080256856074</v>
      </c>
      <c r="G19" s="19">
        <f>('[4]master foreign claims'!H22/'[4]master foreign claims'!$B22)*100</f>
        <v>8.2134209431567271</v>
      </c>
      <c r="H19" s="19">
        <f>('[4]master foreign claims'!I22/'[4]master foreign claims'!$B22)*100</f>
        <v>0.41493775933609961</v>
      </c>
      <c r="I19" s="19">
        <f>('[4]master foreign claims'!J22/'[4]master foreign claims'!$B22)*100</f>
        <v>7.4667463119606611E-3</v>
      </c>
      <c r="J19" s="19">
        <f>('[4]master foreign claims'!K22/'[4]master foreign claims'!$B22)*100</f>
        <v>0.17706855539792424</v>
      </c>
      <c r="K19" s="19">
        <f>('[4]master foreign claims'!L22/'[4]master foreign claims'!$B22)*100</f>
        <v>0.1706684871305294</v>
      </c>
      <c r="L19" s="19">
        <f>('[4]master foreign claims'!M22/'[4]master foreign claims'!$B22)*100</f>
        <v>0.56960607579814182</v>
      </c>
      <c r="M19" s="19">
        <f>('[4]master foreign claims'!N22/'[4]master foreign claims'!$B22)*100</f>
        <v>1.2800136534789704E-2</v>
      </c>
      <c r="N19" s="19">
        <f>('[4]master foreign claims'!O22/'[4]master foreign claims'!$B22)*100</f>
        <v>3.200034133697426E-3</v>
      </c>
      <c r="O19" s="20">
        <f t="shared" si="4"/>
        <v>97.899710930249938</v>
      </c>
      <c r="P19" s="21">
        <f>IF('[4]master foreign claims'!E22/'[4]master foreign claims'!$C22&gt;$B$11,1,"")</f>
        <v>1</v>
      </c>
      <c r="Q19" s="21">
        <f>IF('[4]master foreign claims'!F22/'[4]master foreign claims'!$C22&gt;$B$11,1,"")</f>
        <v>1</v>
      </c>
      <c r="R19" s="21">
        <f>IF('[4]master foreign claims'!G22/'[4]master foreign claims'!$C22&gt;$B$11,1,"")</f>
        <v>1</v>
      </c>
      <c r="S19" s="21">
        <f>IF('[4]master foreign claims'!H22/'[4]master foreign claims'!$C22&gt;$B$11,1,"")</f>
        <v>1</v>
      </c>
      <c r="T19" s="21">
        <f>IF('[4]master foreign claims'!I22/'[4]master foreign claims'!$C22&gt;$B$11,1,"")</f>
        <v>1</v>
      </c>
      <c r="U19" s="21">
        <f>IF('[4]master foreign claims'!J22/'[4]master foreign claims'!$C22&gt;$B$11,1,"")</f>
        <v>1</v>
      </c>
      <c r="V19" s="21">
        <f>IF('[4]master foreign claims'!K22/'[4]master foreign claims'!$C22&gt;$B$11,1,"")</f>
        <v>1</v>
      </c>
      <c r="W19" s="21">
        <f>IF('[4]master foreign claims'!L22/'[4]master foreign claims'!$C22&gt;$B$11,1,"")</f>
        <v>1</v>
      </c>
      <c r="X19" s="21">
        <f>IF('[4]master foreign claims'!M22/'[4]master foreign claims'!$C22&gt;$B$11,1,"")</f>
        <v>1</v>
      </c>
      <c r="Y19" s="21">
        <f>IF('[4]master foreign claims'!N22/'[4]master foreign claims'!$C22&gt;$B$11,1,"")</f>
        <v>1</v>
      </c>
      <c r="Z19" s="21">
        <f>IF('[4]master foreign claims'!O22/'[4]master foreign claims'!$C22&gt;$B$11,1,"")</f>
        <v>1</v>
      </c>
      <c r="AB19" s="1" t="s">
        <v>38</v>
      </c>
      <c r="AC19" s="2"/>
      <c r="AD19" s="17">
        <v>0.40031043849437331</v>
      </c>
      <c r="AE19" s="17">
        <v>5.2790065968180054E-2</v>
      </c>
      <c r="AF19" s="17">
        <v>0.26404346138921225</v>
      </c>
      <c r="AG19" s="17">
        <v>2.1606519208381841E-2</v>
      </c>
      <c r="AH19" s="17">
        <v>9.7043073341094299E-2</v>
      </c>
      <c r="AI19" s="17">
        <v>1.4590609235545207E-3</v>
      </c>
      <c r="AJ19" s="17">
        <v>5.9635234769111367E-2</v>
      </c>
      <c r="AK19" s="17">
        <v>9.3131548311990687E-4</v>
      </c>
      <c r="AL19" s="17" t="s">
        <v>32</v>
      </c>
      <c r="AM19" s="17">
        <v>2.4835079549864183E-4</v>
      </c>
      <c r="AN19" s="17">
        <v>7.9161816065192081E-4</v>
      </c>
      <c r="AO19" s="17">
        <f t="shared" si="2"/>
        <v>0.898859138533178</v>
      </c>
    </row>
    <row r="20" spans="1:41">
      <c r="A20" s="1" t="s">
        <v>37</v>
      </c>
      <c r="B20" s="17">
        <f>'[4]master foreign claims'!C23/'[4]master foreign claims'!$C23</f>
        <v>1</v>
      </c>
      <c r="C20" s="18">
        <f t="shared" si="3"/>
        <v>9</v>
      </c>
      <c r="D20" s="19">
        <f>('[4]master foreign claims'!E23/'[4]master foreign claims'!$B23)*100</f>
        <v>1.4126798359163504</v>
      </c>
      <c r="E20" s="19">
        <f>('[4]master foreign claims'!F23/'[4]master foreign claims'!$B23)*100</f>
        <v>10.960385856651417</v>
      </c>
      <c r="F20" s="19">
        <f>('[4]master foreign claims'!G23/'[4]master foreign claims'!$B23)*100</f>
        <v>0</v>
      </c>
      <c r="G20" s="19">
        <f>('[4]master foreign claims'!H23/'[4]master foreign claims'!$B23)*100</f>
        <v>9.6393233322693916</v>
      </c>
      <c r="H20" s="19">
        <f>('[4]master foreign claims'!I23/'[4]master foreign claims'!$B23)*100</f>
        <v>8.7231502169261503</v>
      </c>
      <c r="I20" s="19">
        <f>('[4]master foreign claims'!J23/'[4]master foreign claims'!$B23)*100</f>
        <v>0.1749595110590961</v>
      </c>
      <c r="J20" s="19">
        <f>('[4]master foreign claims'!K23/'[4]master foreign claims'!$B23)*100</f>
        <v>11.075055265926634</v>
      </c>
      <c r="K20" s="19">
        <f>('[4]master foreign claims'!L23/'[4]master foreign claims'!$B23)*100</f>
        <v>5.0448629286803559</v>
      </c>
      <c r="L20" s="19">
        <f>('[4]master foreign claims'!M23/'[4]master foreign claims'!$B23)*100</f>
        <v>0</v>
      </c>
      <c r="M20" s="19">
        <f>('[4]master foreign claims'!N23/'[4]master foreign claims'!$B23)*100</f>
        <v>0.74535116028891968</v>
      </c>
      <c r="N20" s="19">
        <f>('[4]master foreign claims'!O23/'[4]master foreign claims'!$B23)*100</f>
        <v>0.25830171058386825</v>
      </c>
      <c r="O20" s="20">
        <f t="shared" si="4"/>
        <v>48.034069818302186</v>
      </c>
      <c r="P20" s="21">
        <f>IF('[4]master foreign claims'!E23/'[4]master foreign claims'!$C23&gt;$B$11,1,"")</f>
        <v>1</v>
      </c>
      <c r="Q20" s="21">
        <f>IF('[4]master foreign claims'!F23/'[4]master foreign claims'!$C23&gt;$B$11,1,"")</f>
        <v>1</v>
      </c>
      <c r="R20" s="21" t="str">
        <f>IF('[4]master foreign claims'!G23/'[4]master foreign claims'!$C23&gt;$B$11,1,"")</f>
        <v/>
      </c>
      <c r="S20" s="21">
        <f>IF('[4]master foreign claims'!H23/'[4]master foreign claims'!$C23&gt;$B$11,1,"")</f>
        <v>1</v>
      </c>
      <c r="T20" s="21">
        <f>IF('[4]master foreign claims'!I23/'[4]master foreign claims'!$C23&gt;$B$11,1,"")</f>
        <v>1</v>
      </c>
      <c r="U20" s="21">
        <f>IF('[4]master foreign claims'!J23/'[4]master foreign claims'!$C23&gt;$B$11,1,"")</f>
        <v>1</v>
      </c>
      <c r="V20" s="21">
        <f>IF('[4]master foreign claims'!K23/'[4]master foreign claims'!$C23&gt;$B$11,1,"")</f>
        <v>1</v>
      </c>
      <c r="W20" s="21">
        <f>IF('[4]master foreign claims'!L23/'[4]master foreign claims'!$C23&gt;$B$11,1,"")</f>
        <v>1</v>
      </c>
      <c r="X20" s="21" t="str">
        <f>IF('[4]master foreign claims'!M23/'[4]master foreign claims'!$C23&gt;$B$11,1,"")</f>
        <v/>
      </c>
      <c r="Y20" s="21">
        <f>IF('[4]master foreign claims'!N23/'[4]master foreign claims'!$C23&gt;$B$11,1,"")</f>
        <v>1</v>
      </c>
      <c r="Z20" s="21">
        <f>IF('[4]master foreign claims'!O23/'[4]master foreign claims'!$C23&gt;$B$11,1,"")</f>
        <v>1</v>
      </c>
      <c r="AB20" s="1" t="s">
        <v>39</v>
      </c>
      <c r="AC20" s="2"/>
      <c r="AD20" s="17">
        <v>6.8460632104241748E-2</v>
      </c>
      <c r="AE20" s="17">
        <v>0.18178195176046577</v>
      </c>
      <c r="AF20" s="17">
        <v>2.197116717493762E-2</v>
      </c>
      <c r="AG20" s="17">
        <v>8.5805378430828944E-2</v>
      </c>
      <c r="AH20" s="17">
        <v>7.7852093152204052E-2</v>
      </c>
      <c r="AI20" s="17">
        <v>7.7973385084557801E-3</v>
      </c>
      <c r="AJ20" s="17">
        <v>2.2681591350152481E-2</v>
      </c>
      <c r="AK20" s="17">
        <v>0.11980177432769615</v>
      </c>
      <c r="AL20" s="17">
        <v>5.9311754920986968E-2</v>
      </c>
      <c r="AM20" s="17">
        <v>2.165927363459939E-3</v>
      </c>
      <c r="AN20" s="17">
        <v>3.9853063487662876E-3</v>
      </c>
      <c r="AO20" s="17">
        <f t="shared" si="2"/>
        <v>0.65161491544219563</v>
      </c>
    </row>
    <row r="21" spans="1:41">
      <c r="A21" s="1" t="s">
        <v>38</v>
      </c>
      <c r="B21" s="17">
        <f>'[4]master foreign claims'!C24/'[4]master foreign claims'!$C24</f>
        <v>1</v>
      </c>
      <c r="C21" s="18">
        <f t="shared" si="3"/>
        <v>10</v>
      </c>
      <c r="D21" s="19">
        <f>('[4]master foreign claims'!E24/'[4]master foreign claims'!$B24)*100</f>
        <v>36.05377461227453</v>
      </c>
      <c r="E21" s="19">
        <f>('[4]master foreign claims'!F24/'[4]master foreign claims'!$B24)*100</f>
        <v>4.7152924682997659</v>
      </c>
      <c r="F21" s="19">
        <f>('[4]master foreign claims'!G24/'[4]master foreign claims'!$B24)*100</f>
        <v>23.617769655396863</v>
      </c>
      <c r="G21" s="19">
        <f>('[4]master foreign claims'!H24/'[4]master foreign claims'!$B24)*100</f>
        <v>5.7629961571680708</v>
      </c>
      <c r="H21" s="19">
        <f>('[4]master foreign claims'!I24/'[4]master foreign claims'!$B24)*100</f>
        <v>15.346292981511848</v>
      </c>
      <c r="I21" s="19">
        <f>('[4]master foreign claims'!J24/'[4]master foreign claims'!$B24)*100</f>
        <v>0.13143236240283393</v>
      </c>
      <c r="J21" s="19">
        <f>('[4]master foreign claims'!K24/'[4]master foreign claims'!$B24)*100</f>
        <v>5.7755135250159597</v>
      </c>
      <c r="K21" s="19">
        <f>('[4]master foreign claims'!L24/'[4]master foreign claims'!$B24)*100</f>
        <v>8.3866364580855945E-2</v>
      </c>
      <c r="L21" s="19">
        <f>('[4]master foreign claims'!M24/'[4]master foreign claims'!$B24)*100</f>
        <v>0</v>
      </c>
      <c r="M21" s="19">
        <f>('[4]master foreign claims'!N24/'[4]master foreign claims'!$B24)*100</f>
        <v>2.5034735695777893E-2</v>
      </c>
      <c r="N21" s="19">
        <f>('[4]master foreign claims'!O24/'[4]master foreign claims'!$B24)*100</f>
        <v>7.5104207087333674E-2</v>
      </c>
      <c r="O21" s="20">
        <f t="shared" si="4"/>
        <v>91.58707706943386</v>
      </c>
      <c r="P21" s="21">
        <f>IF('[4]master foreign claims'!E24/'[4]master foreign claims'!$C24&gt;$B$11,1,"")</f>
        <v>1</v>
      </c>
      <c r="Q21" s="21">
        <f>IF('[4]master foreign claims'!F24/'[4]master foreign claims'!$C24&gt;$B$11,1,"")</f>
        <v>1</v>
      </c>
      <c r="R21" s="21">
        <f>IF('[4]master foreign claims'!G24/'[4]master foreign claims'!$C24&gt;$B$11,1,"")</f>
        <v>1</v>
      </c>
      <c r="S21" s="21">
        <f>IF('[4]master foreign claims'!H24/'[4]master foreign claims'!$C24&gt;$B$11,1,"")</f>
        <v>1</v>
      </c>
      <c r="T21" s="21">
        <f>IF('[4]master foreign claims'!I24/'[4]master foreign claims'!$C24&gt;$B$11,1,"")</f>
        <v>1</v>
      </c>
      <c r="U21" s="21">
        <f>IF('[4]master foreign claims'!J24/'[4]master foreign claims'!$C24&gt;$B$11,1,"")</f>
        <v>1</v>
      </c>
      <c r="V21" s="21">
        <f>IF('[4]master foreign claims'!K24/'[4]master foreign claims'!$C24&gt;$B$11,1,"")</f>
        <v>1</v>
      </c>
      <c r="W21" s="21">
        <f>IF('[4]master foreign claims'!L24/'[4]master foreign claims'!$C24&gt;$B$11,1,"")</f>
        <v>1</v>
      </c>
      <c r="X21" s="21" t="str">
        <f>IF('[4]master foreign claims'!M24/'[4]master foreign claims'!$C24&gt;$B$11,1,"")</f>
        <v/>
      </c>
      <c r="Y21" s="21">
        <f>IF('[4]master foreign claims'!N24/'[4]master foreign claims'!$C24&gt;$B$11,1,"")</f>
        <v>1</v>
      </c>
      <c r="Z21" s="21">
        <f>IF('[4]master foreign claims'!O24/'[4]master foreign claims'!$C24&gt;$B$11,1,"")</f>
        <v>1</v>
      </c>
      <c r="AB21" s="1" t="s">
        <v>40</v>
      </c>
      <c r="AC21" s="2"/>
      <c r="AD21" s="17">
        <v>0.26337360941076277</v>
      </c>
      <c r="AE21" s="17">
        <v>9.3974556874434456E-2</v>
      </c>
      <c r="AF21" s="17">
        <v>4.8703890988449461E-2</v>
      </c>
      <c r="AG21" s="17">
        <v>0.2051950817054346</v>
      </c>
      <c r="AH21" s="17">
        <v>1.2801405227018683E-2</v>
      </c>
      <c r="AI21" s="17">
        <v>3.9388939160057486E-2</v>
      </c>
      <c r="AJ21" s="17">
        <v>6.8318518124234839E-2</v>
      </c>
      <c r="AK21" s="17">
        <v>0.13911215202001384</v>
      </c>
      <c r="AL21" s="17">
        <v>1.6527385958375471E-2</v>
      </c>
      <c r="AM21" s="17">
        <v>3.6461382871134295E-3</v>
      </c>
      <c r="AN21" s="17">
        <v>1.2242508117315165E-3</v>
      </c>
      <c r="AO21" s="17">
        <f t="shared" si="2"/>
        <v>0.89226592856762643</v>
      </c>
    </row>
    <row r="22" spans="1:41">
      <c r="A22" s="1" t="s">
        <v>40</v>
      </c>
      <c r="B22" s="17">
        <f>'[4]master foreign claims'!C26/'[4]master foreign claims'!$C26</f>
        <v>1</v>
      </c>
      <c r="C22" s="18">
        <f t="shared" ref="C22:C28" si="5">SUM(P23:Z23)</f>
        <v>11</v>
      </c>
      <c r="D22" s="19">
        <f>('[4]master foreign claims'!E26/'[4]master foreign claims'!$B26)*100</f>
        <v>25.609026223039923</v>
      </c>
      <c r="E22" s="19">
        <f>('[4]master foreign claims'!F26/'[4]master foreign claims'!$B26)*100</f>
        <v>9.0572562232615876</v>
      </c>
      <c r="F22" s="19">
        <f>('[4]master foreign claims'!G26/'[4]master foreign claims'!$B26)*100</f>
        <v>5.909604770243611</v>
      </c>
      <c r="G22" s="19">
        <f>('[4]master foreign claims'!H26/'[4]master foreign claims'!$B26)*100</f>
        <v>20.11615277192827</v>
      </c>
      <c r="H22" s="19">
        <f>('[4]master foreign claims'!I26/'[4]master foreign claims'!$B26)*100</f>
        <v>1.2590605812071907</v>
      </c>
      <c r="I22" s="19">
        <f>('[4]master foreign claims'!J26/'[4]master foreign claims'!$B26)*100</f>
        <v>3.9655974996120849</v>
      </c>
      <c r="J22" s="19">
        <f>('[4]master foreign claims'!K26/'[4]master foreign claims'!$B26)*100</f>
        <v>6.370669208432159</v>
      </c>
      <c r="K22" s="19">
        <f>('[4]master foreign claims'!L26/'[4]master foreign claims'!$B26)*100</f>
        <v>16.205971671136922</v>
      </c>
      <c r="L22" s="19">
        <f>('[4]master foreign claims'!M26/'[4]master foreign claims'!$B26)*100</f>
        <v>1.3011770443109525</v>
      </c>
      <c r="M22" s="19">
        <f>('[4]master foreign claims'!N26/'[4]master foreign claims'!$B26)*100</f>
        <v>0.19063241194334229</v>
      </c>
      <c r="N22" s="19">
        <f>('[4]master foreign claims'!O26/'[4]master foreign claims'!$B26)*100</f>
        <v>0.126349389311285</v>
      </c>
      <c r="O22" s="20">
        <f t="shared" si="4"/>
        <v>90.111497794427322</v>
      </c>
      <c r="P22" s="21">
        <f>IF('[4]master foreign claims'!E25/'[4]master foreign claims'!$C25&gt;$B$11,1,"")</f>
        <v>1</v>
      </c>
      <c r="Q22" s="21">
        <f>IF('[4]master foreign claims'!F25/'[4]master foreign claims'!$C25&gt;$B$11,1,"")</f>
        <v>1</v>
      </c>
      <c r="R22" s="21">
        <f>IF('[4]master foreign claims'!G25/'[4]master foreign claims'!$C25&gt;$B$11,1,"")</f>
        <v>1</v>
      </c>
      <c r="S22" s="21">
        <f>IF('[4]master foreign claims'!H25/'[4]master foreign claims'!$C25&gt;$B$11,1,"")</f>
        <v>1</v>
      </c>
      <c r="T22" s="21">
        <f>IF('[4]master foreign claims'!I25/'[4]master foreign claims'!$C25&gt;$B$11,1,"")</f>
        <v>1</v>
      </c>
      <c r="U22" s="21">
        <f>IF('[4]master foreign claims'!J25/'[4]master foreign claims'!$C25&gt;$B$11,1,"")</f>
        <v>1</v>
      </c>
      <c r="V22" s="21">
        <f>IF('[4]master foreign claims'!K25/'[4]master foreign claims'!$C25&gt;$B$11,1,"")</f>
        <v>1</v>
      </c>
      <c r="W22" s="21">
        <f>IF('[4]master foreign claims'!L25/'[4]master foreign claims'!$C25&gt;$B$11,1,"")</f>
        <v>1</v>
      </c>
      <c r="X22" s="21">
        <f>IF('[4]master foreign claims'!M25/'[4]master foreign claims'!$C25&gt;$B$11,1,"")</f>
        <v>1</v>
      </c>
      <c r="Y22" s="21">
        <f>IF('[4]master foreign claims'!N25/'[4]master foreign claims'!$C25&gt;$B$11,1,"")</f>
        <v>1</v>
      </c>
      <c r="Z22" s="21">
        <f>IF('[4]master foreign claims'!O25/'[4]master foreign claims'!$C25&gt;$B$11,1,"")</f>
        <v>1</v>
      </c>
      <c r="AB22" s="1" t="s">
        <v>41</v>
      </c>
      <c r="AC22" s="2"/>
      <c r="AD22" s="17">
        <v>2.0499260775616968E-2</v>
      </c>
      <c r="AE22" s="17">
        <v>0.1102297281928807</v>
      </c>
      <c r="AF22" s="17">
        <v>3.0251336290230864E-2</v>
      </c>
      <c r="AG22" s="17">
        <v>1.8764926646195838E-3</v>
      </c>
      <c r="AH22" s="17">
        <v>3.9804389855566927E-4</v>
      </c>
      <c r="AI22" s="17">
        <v>0.59336972591834414</v>
      </c>
      <c r="AJ22" s="17">
        <v>1.7059024223814399E-4</v>
      </c>
      <c r="AK22" s="17">
        <v>1.3078585238257706E-3</v>
      </c>
      <c r="AL22" s="17">
        <v>4.2931877629932905E-3</v>
      </c>
      <c r="AM22" s="17">
        <v>6.8236096895257596E-4</v>
      </c>
      <c r="AN22" s="17">
        <v>7.9608779711133853E-4</v>
      </c>
      <c r="AO22" s="17">
        <f t="shared" si="2"/>
        <v>0.76387467303536893</v>
      </c>
    </row>
    <row r="23" spans="1:41">
      <c r="A23" s="1" t="s">
        <v>41</v>
      </c>
      <c r="B23" s="17">
        <f>'[4]master foreign claims'!C27/'[4]master foreign claims'!$C27</f>
        <v>1</v>
      </c>
      <c r="C23" s="18">
        <f t="shared" si="5"/>
        <v>11</v>
      </c>
      <c r="D23" s="19">
        <f>('[4]master foreign claims'!E27/'[4]master foreign claims'!$B27)*100</f>
        <v>1.903205398566006</v>
      </c>
      <c r="E23" s="19">
        <f>('[4]master foreign claims'!F27/'[4]master foreign claims'!$B27)*100</f>
        <v>10.362188949810207</v>
      </c>
      <c r="F23" s="19">
        <f>('[4]master foreign claims'!G27/'[4]master foreign claims'!$B27)*100</f>
        <v>2.8521720792914382</v>
      </c>
      <c r="G23" s="19">
        <f>('[4]master foreign claims'!H27/'[4]master foreign claims'!$B27)*100</f>
        <v>0.58783213833825387</v>
      </c>
      <c r="H23" s="19">
        <f>('[4]master foreign claims'!I27/'[4]master foreign claims'!$B27)*100</f>
        <v>1.5816111345423871E-2</v>
      </c>
      <c r="I23" s="19">
        <f>('[4]master foreign claims'!J27/'[4]master foreign claims'!$B27)*100</f>
        <v>58.590784479122739</v>
      </c>
      <c r="J23" s="19">
        <f>('[4]master foreign claims'!K27/'[4]master foreign claims'!$B27)*100</f>
        <v>7.9080556727119354E-3</v>
      </c>
      <c r="K23" s="19">
        <f>('[4]master foreign claims'!L27/'[4]master foreign claims'!$B27)*100</f>
        <v>0.12652889076339097</v>
      </c>
      <c r="L23" s="19">
        <f>('[4]master foreign claims'!M27/'[4]master foreign claims'!$B27)*100</f>
        <v>0.51402361872627589</v>
      </c>
      <c r="M23" s="19">
        <f>('[4]master foreign claims'!N27/'[4]master foreign claims'!$B27)*100</f>
        <v>3.4268241248418388E-2</v>
      </c>
      <c r="N23" s="19">
        <f>('[4]master foreign claims'!O27/'[4]master foreign claims'!$B27)*100</f>
        <v>7.9080556727119361E-2</v>
      </c>
      <c r="O23" s="20">
        <f t="shared" si="4"/>
        <v>75.073808519611987</v>
      </c>
      <c r="P23" s="21">
        <f>IF('[4]master foreign claims'!E26/'[4]master foreign claims'!$C26&gt;$B$11,1,"")</f>
        <v>1</v>
      </c>
      <c r="Q23" s="21">
        <f>IF('[4]master foreign claims'!F26/'[4]master foreign claims'!$C26&gt;$B$11,1,"")</f>
        <v>1</v>
      </c>
      <c r="R23" s="21">
        <f>IF('[4]master foreign claims'!G26/'[4]master foreign claims'!$C26&gt;$B$11,1,"")</f>
        <v>1</v>
      </c>
      <c r="S23" s="21">
        <f>IF('[4]master foreign claims'!H26/'[4]master foreign claims'!$C26&gt;$B$11,1,"")</f>
        <v>1</v>
      </c>
      <c r="T23" s="21">
        <f>IF('[4]master foreign claims'!I26/'[4]master foreign claims'!$C26&gt;$B$11,1,"")</f>
        <v>1</v>
      </c>
      <c r="U23" s="21">
        <f>IF('[4]master foreign claims'!J26/'[4]master foreign claims'!$C26&gt;$B$11,1,"")</f>
        <v>1</v>
      </c>
      <c r="V23" s="21">
        <f>IF('[4]master foreign claims'!K26/'[4]master foreign claims'!$C26&gt;$B$11,1,"")</f>
        <v>1</v>
      </c>
      <c r="W23" s="21">
        <f>IF('[4]master foreign claims'!L26/'[4]master foreign claims'!$C26&gt;$B$11,1,"")</f>
        <v>1</v>
      </c>
      <c r="X23" s="21">
        <f>IF('[4]master foreign claims'!M26/'[4]master foreign claims'!$C26&gt;$B$11,1,"")</f>
        <v>1</v>
      </c>
      <c r="Y23" s="21">
        <f>IF('[4]master foreign claims'!N26/'[4]master foreign claims'!$C26&gt;$B$11,1,"")</f>
        <v>1</v>
      </c>
      <c r="Z23" s="21">
        <f>IF('[4]master foreign claims'!O26/'[4]master foreign claims'!$C26&gt;$B$11,1,"")</f>
        <v>1</v>
      </c>
      <c r="AB23" s="1" t="s">
        <v>42</v>
      </c>
      <c r="AC23" s="2"/>
      <c r="AD23" s="17">
        <v>8.0914272214511421E-3</v>
      </c>
      <c r="AE23" s="17">
        <v>3.3635531405959304E-2</v>
      </c>
      <c r="AF23" s="17">
        <v>6.1128665505123586E-3</v>
      </c>
      <c r="AG23" s="17">
        <v>2.0671529397867879E-3</v>
      </c>
      <c r="AH23" s="17">
        <v>3.3074447036588609E-3</v>
      </c>
      <c r="AI23" s="17">
        <v>0.79774385022000416</v>
      </c>
      <c r="AJ23" s="17">
        <v>8.8592268848005197E-4</v>
      </c>
      <c r="AK23" s="17">
        <v>1.033576469893394E-3</v>
      </c>
      <c r="AL23" s="17">
        <v>5.5813129374243271E-3</v>
      </c>
      <c r="AM23" s="17" t="s">
        <v>32</v>
      </c>
      <c r="AN23" s="17">
        <v>6.4967663821870474E-4</v>
      </c>
      <c r="AO23" s="17">
        <f t="shared" si="2"/>
        <v>0.8591087617753892</v>
      </c>
    </row>
    <row r="24" spans="1:41">
      <c r="A24" s="1" t="s">
        <v>42</v>
      </c>
      <c r="B24" s="17">
        <f>'[4]master foreign claims'!C28/'[4]master foreign claims'!$C28</f>
        <v>1</v>
      </c>
      <c r="C24" s="18">
        <f t="shared" si="5"/>
        <v>10</v>
      </c>
      <c r="D24" s="19">
        <f>('[4]master foreign claims'!E28/'[4]master foreign claims'!$B28)*100</f>
        <v>0.79246328622887219</v>
      </c>
      <c r="E24" s="19">
        <f>('[4]master foreign claims'!F28/'[4]master foreign claims'!$B28)*100</f>
        <v>3.1947908007758383</v>
      </c>
      <c r="F24" s="19">
        <f>('[4]master foreign claims'!G28/'[4]master foreign claims'!$B28)*100</f>
        <v>1.5655306178996953</v>
      </c>
      <c r="G24" s="19">
        <f>('[4]master foreign claims'!H28/'[4]master foreign claims'!$B28)*100</f>
        <v>0.31587697423108896</v>
      </c>
      <c r="H24" s="19">
        <f>('[4]master foreign claims'!I28/'[4]master foreign claims'!$B28)*100</f>
        <v>0.31864782488223886</v>
      </c>
      <c r="I24" s="19">
        <f>('[4]master foreign claims'!J28/'[4]master foreign claims'!$B28)*100</f>
        <v>78.683845940703804</v>
      </c>
      <c r="J24" s="19">
        <f>('[4]master foreign claims'!K28/'[4]master foreign claims'!$B28)*100</f>
        <v>7.2042116929897482E-2</v>
      </c>
      <c r="K24" s="19">
        <f>('[4]master foreign claims'!L28/'[4]master foreign claims'!$B28)*100</f>
        <v>0.11360487669714603</v>
      </c>
      <c r="L24" s="19">
        <f>('[4]master foreign claims'!M28/'[4]master foreign claims'!$B28)*100</f>
        <v>1.1083402604599613E-2</v>
      </c>
      <c r="M24" s="19">
        <f>('[4]master foreign claims'!N28/'[4]master foreign claims'!$B28)*100</f>
        <v>0</v>
      </c>
      <c r="N24" s="19">
        <f>('[4]master foreign claims'!O28/'[4]master foreign claims'!$B28)*100</f>
        <v>6.3729564976447758E-2</v>
      </c>
      <c r="O24" s="20">
        <f t="shared" si="4"/>
        <v>85.131615405929622</v>
      </c>
      <c r="P24" s="21">
        <f>IF('[4]master foreign claims'!E27/'[4]master foreign claims'!$C27&gt;$B$11,1,"")</f>
        <v>1</v>
      </c>
      <c r="Q24" s="21">
        <f>IF('[4]master foreign claims'!F27/'[4]master foreign claims'!$C27&gt;$B$11,1,"")</f>
        <v>1</v>
      </c>
      <c r="R24" s="21">
        <f>IF('[4]master foreign claims'!G27/'[4]master foreign claims'!$C27&gt;$B$11,1,"")</f>
        <v>1</v>
      </c>
      <c r="S24" s="21">
        <f>IF('[4]master foreign claims'!H27/'[4]master foreign claims'!$C27&gt;$B$11,1,"")</f>
        <v>1</v>
      </c>
      <c r="T24" s="21">
        <f>IF('[4]master foreign claims'!I27/'[4]master foreign claims'!$C27&gt;$B$11,1,"")</f>
        <v>1</v>
      </c>
      <c r="U24" s="21">
        <f>IF('[4]master foreign claims'!J27/'[4]master foreign claims'!$C27&gt;$B$11,1,"")</f>
        <v>1</v>
      </c>
      <c r="V24" s="21">
        <f>IF('[4]master foreign claims'!K27/'[4]master foreign claims'!$C27&gt;$B$11,1,"")</f>
        <v>1</v>
      </c>
      <c r="W24" s="21">
        <f>IF('[4]master foreign claims'!L27/'[4]master foreign claims'!$C27&gt;$B$11,1,"")</f>
        <v>1</v>
      </c>
      <c r="X24" s="21">
        <f>IF('[4]master foreign claims'!M27/'[4]master foreign claims'!$C27&gt;$B$11,1,"")</f>
        <v>1</v>
      </c>
      <c r="Y24" s="21">
        <f>IF('[4]master foreign claims'!N27/'[4]master foreign claims'!$C27&gt;$B$11,1,"")</f>
        <v>1</v>
      </c>
      <c r="Z24" s="21">
        <f>IF('[4]master foreign claims'!O27/'[4]master foreign claims'!$C27&gt;$B$11,1,"")</f>
        <v>1</v>
      </c>
      <c r="AB24" s="1" t="s">
        <v>43</v>
      </c>
      <c r="AC24" s="2"/>
      <c r="AD24" s="17">
        <v>8.0943570767807588E-3</v>
      </c>
      <c r="AE24" s="17">
        <v>8.8257400555041624E-2</v>
      </c>
      <c r="AF24" s="17">
        <v>6.8223866790009247E-3</v>
      </c>
      <c r="AG24" s="17">
        <v>1.9946808510638296E-3</v>
      </c>
      <c r="AH24" s="17">
        <v>1.2141535615171138E-3</v>
      </c>
      <c r="AI24" s="17">
        <v>0.65830249768732652</v>
      </c>
      <c r="AJ24" s="17">
        <v>1.0696114708603145E-3</v>
      </c>
      <c r="AK24" s="17">
        <v>3.324468085106383E-3</v>
      </c>
      <c r="AL24" s="17">
        <v>8.9616096207215546E-4</v>
      </c>
      <c r="AM24" s="17">
        <v>1.5032377428307122E-3</v>
      </c>
      <c r="AN24" s="17">
        <v>2.0235892691951895E-4</v>
      </c>
      <c r="AO24" s="17">
        <f t="shared" si="2"/>
        <v>0.77168131359851977</v>
      </c>
    </row>
    <row r="25" spans="1:41">
      <c r="A25" s="1" t="s">
        <v>43</v>
      </c>
      <c r="B25" s="17">
        <f>'[4]master foreign claims'!C29/'[4]master foreign claims'!$C29</f>
        <v>1</v>
      </c>
      <c r="C25" s="18">
        <f t="shared" si="5"/>
        <v>11</v>
      </c>
      <c r="D25" s="19">
        <f>('[4]master foreign claims'!E29/'[4]master foreign claims'!$B29)*100</f>
        <v>0.94533177509414368</v>
      </c>
      <c r="E25" s="19">
        <f>('[4]master foreign claims'!F29/'[4]master foreign claims'!$B29)*100</f>
        <v>8.6170627191273859</v>
      </c>
      <c r="F25" s="19">
        <f>('[4]master foreign claims'!G29/'[4]master foreign claims'!$B29)*100</f>
        <v>1.7244513699519541</v>
      </c>
      <c r="G25" s="19">
        <f>('[4]master foreign claims'!H29/'[4]master foreign claims'!$B29)*100</f>
        <v>0.78691079080638882</v>
      </c>
      <c r="H25" s="19">
        <f>('[4]master foreign claims'!I29/'[4]master foreign claims'!$B29)*100</f>
        <v>0.17660044150110377</v>
      </c>
      <c r="I25" s="19">
        <f>('[4]master foreign claims'!J29/'[4]master foreign claims'!$B29)*100</f>
        <v>64.376055057784697</v>
      </c>
      <c r="J25" s="19">
        <f>('[4]master foreign claims'!K29/'[4]master foreign claims'!$B29)*100</f>
        <v>0.21555642124399427</v>
      </c>
      <c r="K25" s="19">
        <f>('[4]master foreign claims'!L29/'[4]master foreign claims'!$B29)*100</f>
        <v>0.44929229970133744</v>
      </c>
      <c r="L25" s="19">
        <f>('[4]master foreign claims'!M29/'[4]master foreign claims'!$B29)*100</f>
        <v>0.10907674328009349</v>
      </c>
      <c r="M25" s="19">
        <f>('[4]master foreign claims'!N29/'[4]master foreign claims'!$B29)*100</f>
        <v>0.13764446175821321</v>
      </c>
      <c r="N25" s="19">
        <f>('[4]master foreign claims'!O29/'[4]master foreign claims'!$B29)*100</f>
        <v>1.8179457213348914E-2</v>
      </c>
      <c r="O25" s="20">
        <f t="shared" si="4"/>
        <v>77.556161537462657</v>
      </c>
      <c r="P25" s="21">
        <f>IF('[4]master foreign claims'!E28/'[4]master foreign claims'!$C28&gt;$B$11,1,"")</f>
        <v>1</v>
      </c>
      <c r="Q25" s="21">
        <f>IF('[4]master foreign claims'!F28/'[4]master foreign claims'!$C28&gt;$B$11,1,"")</f>
        <v>1</v>
      </c>
      <c r="R25" s="21">
        <f>IF('[4]master foreign claims'!G28/'[4]master foreign claims'!$C28&gt;$B$11,1,"")</f>
        <v>1</v>
      </c>
      <c r="S25" s="21">
        <f>IF('[4]master foreign claims'!H28/'[4]master foreign claims'!$C28&gt;$B$11,1,"")</f>
        <v>1</v>
      </c>
      <c r="T25" s="21">
        <f>IF('[4]master foreign claims'!I28/'[4]master foreign claims'!$C28&gt;$B$11,1,"")</f>
        <v>1</v>
      </c>
      <c r="U25" s="21">
        <f>IF('[4]master foreign claims'!J28/'[4]master foreign claims'!$C28&gt;$B$11,1,"")</f>
        <v>1</v>
      </c>
      <c r="V25" s="21">
        <f>IF('[4]master foreign claims'!K28/'[4]master foreign claims'!$C28&gt;$B$11,1,"")</f>
        <v>1</v>
      </c>
      <c r="W25" s="21">
        <f>IF('[4]master foreign claims'!L28/'[4]master foreign claims'!$C28&gt;$B$11,1,"")</f>
        <v>1</v>
      </c>
      <c r="X25" s="21">
        <f>IF('[4]master foreign claims'!M28/'[4]master foreign claims'!$C28&gt;$B$11,1,"")</f>
        <v>1</v>
      </c>
      <c r="Y25" s="21" t="str">
        <f>IF('[4]master foreign claims'!N28/'[4]master foreign claims'!$C28&gt;$B$11,1,"")</f>
        <v/>
      </c>
      <c r="Z25" s="21">
        <f>IF('[4]master foreign claims'!O28/'[4]master foreign claims'!$C28&gt;$B$11,1,"")</f>
        <v>1</v>
      </c>
      <c r="AB25" s="1" t="s">
        <v>44</v>
      </c>
      <c r="AC25" s="2"/>
      <c r="AD25" s="17">
        <v>0.1614852246512139</v>
      </c>
      <c r="AE25" s="17">
        <v>5.1887656084074849E-2</v>
      </c>
      <c r="AF25" s="17">
        <v>0.23021714453110695</v>
      </c>
      <c r="AG25" s="17">
        <v>6.8182650408290302E-2</v>
      </c>
      <c r="AH25" s="17">
        <v>6.2982899410450764E-3</v>
      </c>
      <c r="AI25" s="17">
        <v>1.8308982386758943E-4</v>
      </c>
      <c r="AJ25" s="17">
        <v>1.8638544069720604E-2</v>
      </c>
      <c r="AK25" s="17">
        <v>0.11329598300926434</v>
      </c>
      <c r="AL25" s="17">
        <v>3.8815042659928961E-3</v>
      </c>
      <c r="AM25" s="17" t="s">
        <v>32</v>
      </c>
      <c r="AN25" s="17">
        <v>1.8308982386758944E-3</v>
      </c>
      <c r="AO25" s="17">
        <f t="shared" si="2"/>
        <v>0.65590098502325245</v>
      </c>
    </row>
    <row r="26" spans="1:41">
      <c r="A26" s="1" t="s">
        <v>44</v>
      </c>
      <c r="B26" s="17">
        <f>'[4]master foreign claims'!C30/'[4]master foreign claims'!$C30</f>
        <v>1</v>
      </c>
      <c r="C26" s="18">
        <f t="shared" si="5"/>
        <v>10</v>
      </c>
      <c r="D26" s="19">
        <f>('[4]master foreign claims'!E30/'[4]master foreign claims'!$B30)*100</f>
        <v>14.995925020374898</v>
      </c>
      <c r="E26" s="19">
        <f>('[4]master foreign claims'!F30/'[4]master foreign claims'!$B30)*100</f>
        <v>6.0222377459541274</v>
      </c>
      <c r="F26" s="19">
        <f>('[4]master foreign claims'!G30/'[4]master foreign claims'!$B30)*100</f>
        <v>20.415647921760392</v>
      </c>
      <c r="G26" s="19">
        <f>('[4]master foreign claims'!H30/'[4]master foreign claims'!$B30)*100</f>
        <v>6.7877517755268357</v>
      </c>
      <c r="H26" s="19">
        <f>('[4]master foreign claims'!I30/'[4]master foreign claims'!$B30)*100</f>
        <v>5.0617068343229707</v>
      </c>
      <c r="I26" s="19">
        <f>('[4]master foreign claims'!J30/'[4]master foreign claims'!$B30)*100</f>
        <v>5.2392595179881249E-2</v>
      </c>
      <c r="J26" s="19">
        <f>('[4]master foreign claims'!K30/'[4]master foreign claims'!$B30)*100</f>
        <v>1.7726161369193152</v>
      </c>
      <c r="K26" s="19">
        <f>('[4]master foreign claims'!L30/'[4]master foreign claims'!$B30)*100</f>
        <v>11.252765164745606</v>
      </c>
      <c r="L26" s="19">
        <f>('[4]master foreign claims'!M30/'[4]master foreign claims'!$B30)*100</f>
        <v>0.23285597857724996</v>
      </c>
      <c r="M26" s="19">
        <f>('[4]master foreign claims'!N30/'[4]master foreign claims'!$B30)*100</f>
        <v>0</v>
      </c>
      <c r="N26" s="19">
        <f>('[4]master foreign claims'!O30/'[4]master foreign claims'!$B30)*100</f>
        <v>0.16882058446850623</v>
      </c>
      <c r="O26" s="20">
        <f t="shared" si="4"/>
        <v>66.762719757829785</v>
      </c>
      <c r="P26" s="21">
        <f>IF('[4]master foreign claims'!E29/'[4]master foreign claims'!$C29&gt;$B$11,1,"")</f>
        <v>1</v>
      </c>
      <c r="Q26" s="21">
        <f>IF('[4]master foreign claims'!F29/'[4]master foreign claims'!$C29&gt;$B$11,1,"")</f>
        <v>1</v>
      </c>
      <c r="R26" s="21">
        <f>IF('[4]master foreign claims'!G29/'[4]master foreign claims'!$C29&gt;$B$11,1,"")</f>
        <v>1</v>
      </c>
      <c r="S26" s="21">
        <f>IF('[4]master foreign claims'!H29/'[4]master foreign claims'!$C29&gt;$B$11,1,"")</f>
        <v>1</v>
      </c>
      <c r="T26" s="21">
        <f>IF('[4]master foreign claims'!I29/'[4]master foreign claims'!$C29&gt;$B$11,1,"")</f>
        <v>1</v>
      </c>
      <c r="U26" s="21">
        <f>IF('[4]master foreign claims'!J29/'[4]master foreign claims'!$C29&gt;$B$11,1,"")</f>
        <v>1</v>
      </c>
      <c r="V26" s="21">
        <f>IF('[4]master foreign claims'!K29/'[4]master foreign claims'!$C29&gt;$B$11,1,"")</f>
        <v>1</v>
      </c>
      <c r="W26" s="21">
        <f>IF('[4]master foreign claims'!L29/'[4]master foreign claims'!$C29&gt;$B$11,1,"")</f>
        <v>1</v>
      </c>
      <c r="X26" s="21">
        <f>IF('[4]master foreign claims'!M29/'[4]master foreign claims'!$C29&gt;$B$11,1,"")</f>
        <v>1</v>
      </c>
      <c r="Y26" s="21">
        <f>IF('[4]master foreign claims'!N29/'[4]master foreign claims'!$C29&gt;$B$11,1,"")</f>
        <v>1</v>
      </c>
      <c r="Z26" s="21">
        <f>IF('[4]master foreign claims'!O29/'[4]master foreign claims'!$C29&gt;$B$11,1,"")</f>
        <v>1</v>
      </c>
      <c r="AB26" s="1" t="s">
        <v>45</v>
      </c>
      <c r="AC26" s="2"/>
      <c r="AD26" s="17">
        <v>0.47560374568753078</v>
      </c>
      <c r="AE26" s="17">
        <v>2.4297683587974371E-2</v>
      </c>
      <c r="AF26" s="17">
        <v>0.22779694430754066</v>
      </c>
      <c r="AG26" s="17">
        <v>5.7368161655988174E-2</v>
      </c>
      <c r="AH26" s="17">
        <v>1.527846229669788E-3</v>
      </c>
      <c r="AI26" s="17">
        <v>9.857072449482504E-5</v>
      </c>
      <c r="AJ26" s="17">
        <v>2.9571217348447511E-4</v>
      </c>
      <c r="AK26" s="17" t="s">
        <v>32</v>
      </c>
      <c r="AL26" s="17">
        <v>7.8856579595860032E-4</v>
      </c>
      <c r="AM26" s="17">
        <v>4.928536224741252E-5</v>
      </c>
      <c r="AN26" s="17">
        <v>4.4356826022671266E-4</v>
      </c>
      <c r="AO26" s="17">
        <f t="shared" si="2"/>
        <v>0.78827008378511587</v>
      </c>
    </row>
    <row r="27" spans="1:41">
      <c r="A27" s="1" t="s">
        <v>45</v>
      </c>
      <c r="B27" s="17">
        <f>'[4]master foreign claims'!C31/'[4]master foreign claims'!$C31</f>
        <v>1</v>
      </c>
      <c r="C27" s="18">
        <f t="shared" si="5"/>
        <v>10</v>
      </c>
      <c r="D27" s="19">
        <f>('[4]master foreign claims'!E31/'[4]master foreign claims'!$B31)*100</f>
        <v>36.348041899339393</v>
      </c>
      <c r="E27" s="19">
        <f>('[4]master foreign claims'!F31/'[4]master foreign claims'!$B31)*100</f>
        <v>12.828935362604474</v>
      </c>
      <c r="F27" s="19">
        <f>('[4]master foreign claims'!G31/'[4]master foreign claims'!$B31)*100</f>
        <v>19.504361473046462</v>
      </c>
      <c r="G27" s="19">
        <f>('[4]master foreign claims'!H31/'[4]master foreign claims'!$B31)*100</f>
        <v>5.8213803423482613</v>
      </c>
      <c r="H27" s="19">
        <f>('[4]master foreign claims'!I31/'[4]master foreign claims'!$B31)*100</f>
        <v>0.16788933902697178</v>
      </c>
      <c r="I27" s="19">
        <f>('[4]master foreign claims'!J31/'[4]master foreign claims'!$B31)*100</f>
        <v>7.2995364794335559E-3</v>
      </c>
      <c r="J27" s="19">
        <f>('[4]master foreign claims'!K31/'[4]master foreign claims'!$B31)*100</f>
        <v>3.2847914157451003E-2</v>
      </c>
      <c r="K27" s="19">
        <f>('[4]master foreign claims'!L31/'[4]master foreign claims'!$B31)*100</f>
        <v>5.6644403080404393</v>
      </c>
      <c r="L27" s="19">
        <f>('[4]master foreign claims'!M31/'[4]master foreign claims'!$B31)*100</f>
        <v>5.109675535603489E-2</v>
      </c>
      <c r="M27" s="19">
        <f>('[4]master foreign claims'!N31/'[4]master foreign claims'!$B31)*100</f>
        <v>0</v>
      </c>
      <c r="N27" s="19">
        <f>('[4]master foreign claims'!O31/'[4]master foreign claims'!$B31)*100</f>
        <v>3.6497682397167781E-2</v>
      </c>
      <c r="O27" s="20">
        <f t="shared" si="4"/>
        <v>80.462790612796113</v>
      </c>
      <c r="P27" s="21">
        <f>IF('[4]master foreign claims'!E30/'[4]master foreign claims'!$C30&gt;$B$11,1,"")</f>
        <v>1</v>
      </c>
      <c r="Q27" s="21">
        <f>IF('[4]master foreign claims'!F30/'[4]master foreign claims'!$C30&gt;$B$11,1,"")</f>
        <v>1</v>
      </c>
      <c r="R27" s="21">
        <f>IF('[4]master foreign claims'!G30/'[4]master foreign claims'!$C30&gt;$B$11,1,"")</f>
        <v>1</v>
      </c>
      <c r="S27" s="21">
        <f>IF('[4]master foreign claims'!H30/'[4]master foreign claims'!$C30&gt;$B$11,1,"")</f>
        <v>1</v>
      </c>
      <c r="T27" s="21">
        <f>IF('[4]master foreign claims'!I30/'[4]master foreign claims'!$C30&gt;$B$11,1,"")</f>
        <v>1</v>
      </c>
      <c r="U27" s="21">
        <f>IF('[4]master foreign claims'!J30/'[4]master foreign claims'!$C30&gt;$B$11,1,"")</f>
        <v>1</v>
      </c>
      <c r="V27" s="21">
        <f>IF('[4]master foreign claims'!K30/'[4]master foreign claims'!$C30&gt;$B$11,1,"")</f>
        <v>1</v>
      </c>
      <c r="W27" s="21">
        <f>IF('[4]master foreign claims'!L30/'[4]master foreign claims'!$C30&gt;$B$11,1,"")</f>
        <v>1</v>
      </c>
      <c r="X27" s="21">
        <f>IF('[4]master foreign claims'!M30/'[4]master foreign claims'!$C30&gt;$B$11,1,"")</f>
        <v>1</v>
      </c>
      <c r="Y27" s="21" t="str">
        <f>IF('[4]master foreign claims'!N30/'[4]master foreign claims'!$C30&gt;$B$11,1,"")</f>
        <v/>
      </c>
      <c r="Z27" s="21">
        <f>IF('[4]master foreign claims'!O30/'[4]master foreign claims'!$C30&gt;$B$11,1,"")</f>
        <v>1</v>
      </c>
      <c r="AB27" s="1" t="s">
        <v>46</v>
      </c>
      <c r="AC27" s="2"/>
      <c r="AD27" s="17">
        <v>0.62895881817261967</v>
      </c>
      <c r="AE27" s="17">
        <v>1.5076393807548315E-2</v>
      </c>
      <c r="AF27" s="17">
        <v>0.33461499544672668</v>
      </c>
      <c r="AG27" s="17">
        <v>9.1065465951634117E-4</v>
      </c>
      <c r="AH27" s="17">
        <v>1.61894161691794E-3</v>
      </c>
      <c r="AI27" s="17">
        <v>2.0236770211474249E-4</v>
      </c>
      <c r="AJ27" s="17">
        <v>6.0710310634422748E-4</v>
      </c>
      <c r="AK27" s="17">
        <v>3.6426186380653647E-3</v>
      </c>
      <c r="AL27" s="17">
        <v>4.0473540422948499E-4</v>
      </c>
      <c r="AM27" s="17" t="s">
        <v>32</v>
      </c>
      <c r="AN27" s="17">
        <v>1.0118385105737125E-4</v>
      </c>
      <c r="AO27" s="17">
        <f t="shared" si="2"/>
        <v>0.9861378124051402</v>
      </c>
    </row>
    <row r="28" spans="1:41">
      <c r="A28" s="1" t="s">
        <v>46</v>
      </c>
      <c r="B28" s="17">
        <f>'[4]master foreign claims'!C32/'[4]master foreign claims'!$C32</f>
        <v>1</v>
      </c>
      <c r="C28" s="18">
        <f t="shared" si="5"/>
        <v>10</v>
      </c>
      <c r="D28" s="19">
        <f>('[4]master foreign claims'!E32/'[4]master foreign claims'!$B32)*100</f>
        <v>49.927901946647438</v>
      </c>
      <c r="E28" s="19">
        <f>('[4]master foreign claims'!F32/'[4]master foreign claims'!$B32)*100</f>
        <v>22.523431867339582</v>
      </c>
      <c r="F28" s="19">
        <f>('[4]master foreign claims'!G32/'[4]master foreign claims'!$B32)*100</f>
        <v>25.731795241528477</v>
      </c>
      <c r="G28" s="19">
        <f>('[4]master foreign claims'!H32/'[4]master foreign claims'!$B32)*100</f>
        <v>7.2098053352559477E-2</v>
      </c>
      <c r="H28" s="19">
        <f>('[4]master foreign claims'!I32/'[4]master foreign claims'!$B32)*100</f>
        <v>0.12977649603460709</v>
      </c>
      <c r="I28" s="19">
        <f>('[4]master foreign claims'!J32/'[4]master foreign claims'!$B32)*100</f>
        <v>7.2098053352559486E-3</v>
      </c>
      <c r="J28" s="19">
        <f>('[4]master foreign claims'!K32/'[4]master foreign claims'!$B32)*100</f>
        <v>0.67772170151405908</v>
      </c>
      <c r="K28" s="19">
        <f>('[4]master foreign claims'!L32/'[4]master foreign claims'!$B32)*100</f>
        <v>0.33165104542177365</v>
      </c>
      <c r="L28" s="19">
        <f>('[4]master foreign claims'!M32/'[4]master foreign claims'!$B32)*100</f>
        <v>4.3258832011535686E-2</v>
      </c>
      <c r="M28" s="19">
        <f>('[4]master foreign claims'!N32/'[4]master foreign claims'!$B32)*100</f>
        <v>0</v>
      </c>
      <c r="N28" s="19">
        <f>('[4]master foreign claims'!O32/'[4]master foreign claims'!$B32)*100</f>
        <v>7.2098053352559486E-3</v>
      </c>
      <c r="O28" s="20">
        <f t="shared" si="4"/>
        <v>99.452054794520535</v>
      </c>
      <c r="P28" s="21">
        <f>IF('[4]master foreign claims'!E31/'[4]master foreign claims'!$C31&gt;$B$11,1,"")</f>
        <v>1</v>
      </c>
      <c r="Q28" s="21">
        <f>IF('[4]master foreign claims'!F31/'[4]master foreign claims'!$C31&gt;$B$11,1,"")</f>
        <v>1</v>
      </c>
      <c r="R28" s="21">
        <f>IF('[4]master foreign claims'!G31/'[4]master foreign claims'!$C31&gt;$B$11,1,"")</f>
        <v>1</v>
      </c>
      <c r="S28" s="21">
        <f>IF('[4]master foreign claims'!H31/'[4]master foreign claims'!$C31&gt;$B$11,1,"")</f>
        <v>1</v>
      </c>
      <c r="T28" s="21">
        <f>IF('[4]master foreign claims'!I31/'[4]master foreign claims'!$C31&gt;$B$11,1,"")</f>
        <v>1</v>
      </c>
      <c r="U28" s="21">
        <f>IF('[4]master foreign claims'!J31/'[4]master foreign claims'!$C31&gt;$B$11,1,"")</f>
        <v>1</v>
      </c>
      <c r="V28" s="21">
        <f>IF('[4]master foreign claims'!K31/'[4]master foreign claims'!$C31&gt;$B$11,1,"")</f>
        <v>1</v>
      </c>
      <c r="W28" s="21">
        <f>IF('[4]master foreign claims'!L31/'[4]master foreign claims'!$C31&gt;$B$11,1,"")</f>
        <v>1</v>
      </c>
      <c r="X28" s="21">
        <f>IF('[4]master foreign claims'!M31/'[4]master foreign claims'!$C31&gt;$B$11,1,"")</f>
        <v>1</v>
      </c>
      <c r="Y28" s="21" t="str">
        <f>IF('[4]master foreign claims'!N31/'[4]master foreign claims'!$C31&gt;$B$11,1,"")</f>
        <v/>
      </c>
      <c r="Z28" s="21">
        <f>IF('[4]master foreign claims'!O31/'[4]master foreign claims'!$C31&gt;$B$11,1,"")</f>
        <v>1</v>
      </c>
      <c r="AB28" s="1" t="s">
        <v>47</v>
      </c>
      <c r="AC28" s="2"/>
      <c r="AD28" s="17">
        <v>0.16269011749441362</v>
      </c>
      <c r="AE28" s="17">
        <v>0.17364665176962446</v>
      </c>
      <c r="AF28" s="17">
        <v>3.8780364737259425E-2</v>
      </c>
      <c r="AG28" s="17">
        <v>4.8799827002090394E-2</v>
      </c>
      <c r="AH28" s="17">
        <v>2.0543501766020326E-2</v>
      </c>
      <c r="AI28" s="17">
        <v>7.3524111583651696E-3</v>
      </c>
      <c r="AJ28" s="17">
        <v>3.2292943126937215E-2</v>
      </c>
      <c r="AK28" s="17">
        <v>2.688675845166871E-2</v>
      </c>
      <c r="AL28" s="17" t="s">
        <v>32</v>
      </c>
      <c r="AM28" s="17">
        <v>1.0019462264830966E-2</v>
      </c>
      <c r="AN28" s="17">
        <v>2.1624738701074031E-3</v>
      </c>
      <c r="AO28" s="17">
        <f t="shared" si="2"/>
        <v>0.52317451164131767</v>
      </c>
    </row>
    <row r="29" spans="1:41">
      <c r="A29" s="1" t="s">
        <v>48</v>
      </c>
      <c r="B29" s="17">
        <f>'[4]master foreign claims'!C34/'[4]master foreign claims'!$C34</f>
        <v>1</v>
      </c>
      <c r="C29" s="18">
        <f>SUM(P31:Z31)</f>
        <v>8</v>
      </c>
      <c r="D29" s="19">
        <f>('[4]master foreign claims'!E34/'[4]master foreign claims'!$B34)*100</f>
        <v>46.588192017656802</v>
      </c>
      <c r="E29" s="19">
        <f>('[4]master foreign claims'!F34/'[4]master foreign claims'!$B34)*100</f>
        <v>0.53338237998896443</v>
      </c>
      <c r="F29" s="19">
        <f>('[4]master foreign claims'!G34/'[4]master foreign claims'!$B34)*100</f>
        <v>20.066212985102077</v>
      </c>
      <c r="G29" s="19">
        <f>('[4]master foreign claims'!H34/'[4]master foreign claims'!$B34)*100</f>
        <v>9.8032002942799323</v>
      </c>
      <c r="H29" s="19">
        <f>('[4]master foreign claims'!I34/'[4]master foreign claims'!$B34)*100</f>
        <v>3.6784991723376861E-2</v>
      </c>
      <c r="I29" s="19">
        <f>('[4]master foreign claims'!J34/'[4]master foreign claims'!$B34)*100</f>
        <v>0</v>
      </c>
      <c r="J29" s="19">
        <f>('[4]master foreign claims'!K34/'[4]master foreign claims'!$B34)*100</f>
        <v>7.3569983446753723E-2</v>
      </c>
      <c r="K29" s="19">
        <f>('[4]master foreign claims'!L34/'[4]master foreign claims'!$B34)*100</f>
        <v>7.3569983446753723E-2</v>
      </c>
      <c r="L29" s="19">
        <f>('[4]master foreign claims'!M34/'[4]master foreign claims'!$B34)*100</f>
        <v>7.3569983446753723E-2</v>
      </c>
      <c r="M29" s="19">
        <f>('[4]master foreign claims'!N34/'[4]master foreign claims'!$B34)*100</f>
        <v>0</v>
      </c>
      <c r="N29" s="19">
        <f>('[4]master foreign claims'!O34/'[4]master foreign claims'!$B34)*100</f>
        <v>0</v>
      </c>
      <c r="O29" s="20">
        <f t="shared" si="4"/>
        <v>77.248482619091433</v>
      </c>
      <c r="P29" s="21">
        <f>IF('[4]master foreign claims'!E32/'[4]master foreign claims'!$C32&gt;$B$11,1,"")</f>
        <v>1</v>
      </c>
      <c r="Q29" s="21">
        <f>IF('[4]master foreign claims'!F32/'[4]master foreign claims'!$C32&gt;$B$11,1,"")</f>
        <v>1</v>
      </c>
      <c r="R29" s="21">
        <f>IF('[4]master foreign claims'!G32/'[4]master foreign claims'!$C32&gt;$B$11,1,"")</f>
        <v>1</v>
      </c>
      <c r="S29" s="21">
        <f>IF('[4]master foreign claims'!H32/'[4]master foreign claims'!$C32&gt;$B$11,1,"")</f>
        <v>1</v>
      </c>
      <c r="T29" s="21">
        <f>IF('[4]master foreign claims'!I32/'[4]master foreign claims'!$C32&gt;$B$11,1,"")</f>
        <v>1</v>
      </c>
      <c r="U29" s="21">
        <f>IF('[4]master foreign claims'!J32/'[4]master foreign claims'!$C32&gt;$B$11,1,"")</f>
        <v>1</v>
      </c>
      <c r="V29" s="21">
        <f>IF('[4]master foreign claims'!K32/'[4]master foreign claims'!$C32&gt;$B$11,1,"")</f>
        <v>1</v>
      </c>
      <c r="W29" s="21">
        <f>IF('[4]master foreign claims'!L32/'[4]master foreign claims'!$C32&gt;$B$11,1,"")</f>
        <v>1</v>
      </c>
      <c r="X29" s="21">
        <f>IF('[4]master foreign claims'!M32/'[4]master foreign claims'!$C32&gt;$B$11,1,"")</f>
        <v>1</v>
      </c>
      <c r="Y29" s="21" t="str">
        <f>IF('[4]master foreign claims'!N32/'[4]master foreign claims'!$C32&gt;$B$11,1,"")</f>
        <v/>
      </c>
      <c r="Z29" s="21">
        <f>IF('[4]master foreign claims'!O32/'[4]master foreign claims'!$C32&gt;$B$11,1,"")</f>
        <v>1</v>
      </c>
      <c r="AB29" s="1" t="s">
        <v>48</v>
      </c>
      <c r="AC29" s="2"/>
      <c r="AD29" s="17">
        <v>0.49741044454035388</v>
      </c>
      <c r="AE29" s="17">
        <v>5.1791109192921882E-3</v>
      </c>
      <c r="AF29" s="17">
        <v>6.7328441950798443E-2</v>
      </c>
      <c r="AG29" s="17">
        <v>6.8623219680621489E-2</v>
      </c>
      <c r="AH29" s="17">
        <v>1.9421665947345706E-3</v>
      </c>
      <c r="AI29" s="17" t="s">
        <v>32</v>
      </c>
      <c r="AJ29" s="17">
        <v>4.3159257660768235E-4</v>
      </c>
      <c r="AK29" s="17">
        <v>8.6318515321536469E-4</v>
      </c>
      <c r="AL29" s="17">
        <v>2.1579628830384117E-3</v>
      </c>
      <c r="AM29" s="17" t="s">
        <v>32</v>
      </c>
      <c r="AN29" s="17" t="s">
        <v>32</v>
      </c>
      <c r="AO29" s="17">
        <f t="shared" si="2"/>
        <v>0.64393612429866198</v>
      </c>
    </row>
    <row r="30" spans="1:41">
      <c r="A30" s="1" t="s">
        <v>49</v>
      </c>
      <c r="B30" s="17">
        <f>'[4]master foreign claims'!C35/'[4]master foreign claims'!$C35</f>
        <v>1</v>
      </c>
      <c r="C30" s="18">
        <f>SUM(P32:Z32)</f>
        <v>11</v>
      </c>
      <c r="D30" s="19">
        <f>('[4]master foreign claims'!E35/'[4]master foreign claims'!$B35)*100</f>
        <v>48.825601879036995</v>
      </c>
      <c r="E30" s="19">
        <f>('[4]master foreign claims'!F35/'[4]master foreign claims'!$B35)*100</f>
        <v>29.741632413388135</v>
      </c>
      <c r="F30" s="19">
        <f>('[4]master foreign claims'!G35/'[4]master foreign claims'!$B35)*100</f>
        <v>5.4903112155020546</v>
      </c>
      <c r="G30" s="19">
        <f>('[4]master foreign claims'!H35/'[4]master foreign claims'!$B35)*100</f>
        <v>3.5525543159130946</v>
      </c>
      <c r="H30" s="19">
        <f>('[4]master foreign claims'!I35/'[4]master foreign claims'!$B35)*100</f>
        <v>1.3211978860833822</v>
      </c>
      <c r="I30" s="19">
        <f>('[4]master foreign claims'!J35/'[4]master foreign claims'!$B35)*100</f>
        <v>8.8079859072225486E-2</v>
      </c>
      <c r="J30" s="19">
        <f>('[4]master foreign claims'!K35/'[4]master foreign claims'!$B35)*100</f>
        <v>4.2278332354668233</v>
      </c>
      <c r="K30" s="19">
        <f>('[4]master foreign claims'!L35/'[4]master foreign claims'!$B35)*100</f>
        <v>2.4368761009982385</v>
      </c>
      <c r="L30" s="19">
        <f>('[4]master foreign claims'!M35/'[4]master foreign claims'!$B35)*100</f>
        <v>0.29359953024075158</v>
      </c>
      <c r="M30" s="19">
        <f>('[4]master foreign claims'!N35/'[4]master foreign claims'!$B35)*100</f>
        <v>0.70463887257780389</v>
      </c>
      <c r="N30" s="19">
        <f>('[4]master foreign claims'!O35/'[4]master foreign claims'!$B35)*100</f>
        <v>0.67527891955372876</v>
      </c>
      <c r="O30" s="20">
        <f t="shared" si="4"/>
        <v>97.357604227833235</v>
      </c>
      <c r="P30" s="21">
        <f>IF('[4]master foreign claims'!E33/'[4]master foreign claims'!$C33&gt;$B$11,1,"")</f>
        <v>1</v>
      </c>
      <c r="Q30" s="21">
        <f>IF('[4]master foreign claims'!F33/'[4]master foreign claims'!$C33&gt;$B$11,1,"")</f>
        <v>1</v>
      </c>
      <c r="R30" s="21">
        <f>IF('[4]master foreign claims'!G33/'[4]master foreign claims'!$C33&gt;$B$11,1,"")</f>
        <v>1</v>
      </c>
      <c r="S30" s="21">
        <f>IF('[4]master foreign claims'!H33/'[4]master foreign claims'!$C33&gt;$B$11,1,"")</f>
        <v>1</v>
      </c>
      <c r="T30" s="21">
        <f>IF('[4]master foreign claims'!I33/'[4]master foreign claims'!$C33&gt;$B$11,1,"")</f>
        <v>1</v>
      </c>
      <c r="U30" s="21">
        <f>IF('[4]master foreign claims'!J33/'[4]master foreign claims'!$C33&gt;$B$11,1,"")</f>
        <v>1</v>
      </c>
      <c r="V30" s="21">
        <f>IF('[4]master foreign claims'!K33/'[4]master foreign claims'!$C33&gt;$B$11,1,"")</f>
        <v>1</v>
      </c>
      <c r="W30" s="21">
        <f>IF('[4]master foreign claims'!L33/'[4]master foreign claims'!$C33&gt;$B$11,1,"")</f>
        <v>1</v>
      </c>
      <c r="X30" s="21" t="str">
        <f>IF('[4]master foreign claims'!M33/'[4]master foreign claims'!$C33&gt;$B$11,1,"")</f>
        <v/>
      </c>
      <c r="Y30" s="21">
        <f>IF('[4]master foreign claims'!N33/'[4]master foreign claims'!$C33&gt;$B$11,1,"")</f>
        <v>1</v>
      </c>
      <c r="Z30" s="21">
        <f>IF('[4]master foreign claims'!O33/'[4]master foreign claims'!$C33&gt;$B$11,1,"")</f>
        <v>1</v>
      </c>
      <c r="AB30" s="1" t="s">
        <v>49</v>
      </c>
      <c r="AC30" s="2"/>
      <c r="AD30" s="17">
        <v>0.44528415961305923</v>
      </c>
      <c r="AE30" s="17">
        <v>0.31227327690447398</v>
      </c>
      <c r="AF30" s="17">
        <v>4.4437726723095525E-2</v>
      </c>
      <c r="AG30" s="17">
        <v>3.143893591293833E-2</v>
      </c>
      <c r="AH30" s="17">
        <v>1.4207980652962516E-2</v>
      </c>
      <c r="AI30" s="17">
        <v>1.2091898428053204E-3</v>
      </c>
      <c r="AJ30" s="17">
        <v>3.2648125755743655E-2</v>
      </c>
      <c r="AK30" s="17">
        <v>2.0556227327690448E-2</v>
      </c>
      <c r="AL30" s="17">
        <v>1.2091898428053204E-3</v>
      </c>
      <c r="AM30" s="17">
        <v>8.1620314389359138E-3</v>
      </c>
      <c r="AN30" s="17">
        <v>4.8367593712212815E-3</v>
      </c>
      <c r="AO30" s="17">
        <f t="shared" si="2"/>
        <v>0.91626360338573143</v>
      </c>
    </row>
    <row r="31" spans="1:41">
      <c r="A31" s="1" t="s">
        <v>50</v>
      </c>
      <c r="B31" s="17">
        <f>'[4]master foreign claims'!C37/'[4]master foreign claims'!$C37</f>
        <v>1</v>
      </c>
      <c r="C31" s="18">
        <f>SUM(P34:Z34)</f>
        <v>7</v>
      </c>
      <c r="D31" s="19">
        <f>('[4]master foreign claims'!E37/'[4]master foreign claims'!$B37)*100</f>
        <v>34.101579172001706</v>
      </c>
      <c r="E31" s="19">
        <f>('[4]master foreign claims'!F37/'[4]master foreign claims'!$B37)*100</f>
        <v>37.601365770379857</v>
      </c>
      <c r="F31" s="19">
        <f>('[4]master foreign claims'!G37/'[4]master foreign claims'!$B37)*100</f>
        <v>24.455825864276566</v>
      </c>
      <c r="G31" s="19">
        <f>('[4]master foreign claims'!H37/'[4]master foreign claims'!$B37)*100</f>
        <v>1.4938113529662824</v>
      </c>
      <c r="H31" s="19">
        <f>('[4]master foreign claims'!I37/'[4]master foreign claims'!$B37)*100</f>
        <v>0.46948356807511737</v>
      </c>
      <c r="I31" s="19">
        <f>('[4]master foreign claims'!J37/'[4]master foreign claims'!$B37)*100</f>
        <v>0</v>
      </c>
      <c r="J31" s="19">
        <f>('[4]master foreign claims'!K37/'[4]master foreign claims'!$B37)*100</f>
        <v>0.21340162185232608</v>
      </c>
      <c r="K31" s="19">
        <f>('[4]master foreign claims'!L37/'[4]master foreign claims'!$B37)*100</f>
        <v>0.25608194622279129</v>
      </c>
      <c r="L31" s="19">
        <f>('[4]master foreign claims'!M37/'[4]master foreign claims'!$B37)*100</f>
        <v>0</v>
      </c>
      <c r="M31" s="19">
        <f>('[4]master foreign claims'!N37/'[4]master foreign claims'!$B37)*100</f>
        <v>0</v>
      </c>
      <c r="N31" s="19">
        <f>('[4]master foreign claims'!O37/'[4]master foreign claims'!$B37)*100</f>
        <v>0</v>
      </c>
      <c r="O31" s="20">
        <f t="shared" si="4"/>
        <v>98.591549295774641</v>
      </c>
      <c r="P31" s="21">
        <f>IF('[4]master foreign claims'!E34/'[4]master foreign claims'!$C34&gt;$B$11,1,"")</f>
        <v>1</v>
      </c>
      <c r="Q31" s="21">
        <f>IF('[4]master foreign claims'!F34/'[4]master foreign claims'!$C34&gt;$B$11,1,"")</f>
        <v>1</v>
      </c>
      <c r="R31" s="21">
        <f>IF('[4]master foreign claims'!G34/'[4]master foreign claims'!$C34&gt;$B$11,1,"")</f>
        <v>1</v>
      </c>
      <c r="S31" s="21">
        <f>IF('[4]master foreign claims'!H34/'[4]master foreign claims'!$C34&gt;$B$11,1,"")</f>
        <v>1</v>
      </c>
      <c r="T31" s="21">
        <f>IF('[4]master foreign claims'!I34/'[4]master foreign claims'!$C34&gt;$B$11,1,"")</f>
        <v>1</v>
      </c>
      <c r="U31" s="21" t="str">
        <f>IF('[4]master foreign claims'!J34/'[4]master foreign claims'!$C34&gt;$B$11,1,"")</f>
        <v/>
      </c>
      <c r="V31" s="21">
        <f>IF('[4]master foreign claims'!K34/'[4]master foreign claims'!$C34&gt;$B$11,1,"")</f>
        <v>1</v>
      </c>
      <c r="W31" s="21">
        <f>IF('[4]master foreign claims'!L34/'[4]master foreign claims'!$C34&gt;$B$11,1,"")</f>
        <v>1</v>
      </c>
      <c r="X31" s="21">
        <f>IF('[4]master foreign claims'!M34/'[4]master foreign claims'!$C34&gt;$B$11,1,"")</f>
        <v>1</v>
      </c>
      <c r="Y31" s="21" t="str">
        <f>IF('[4]master foreign claims'!N34/'[4]master foreign claims'!$C34&gt;$B$11,1,"")</f>
        <v/>
      </c>
      <c r="Z31" s="21" t="str">
        <f>IF('[4]master foreign claims'!O34/'[4]master foreign claims'!$C34&gt;$B$11,1,"")</f>
        <v/>
      </c>
      <c r="AB31" s="1" t="s">
        <v>51</v>
      </c>
      <c r="AC31" s="2"/>
      <c r="AD31" s="17" t="s">
        <v>32</v>
      </c>
      <c r="AE31" s="17" t="s">
        <v>32</v>
      </c>
      <c r="AF31" s="17" t="s">
        <v>32</v>
      </c>
      <c r="AG31" s="17">
        <v>3.5438144329896906E-2</v>
      </c>
      <c r="AH31" s="17" t="s">
        <v>32</v>
      </c>
      <c r="AI31" s="17" t="s">
        <v>32</v>
      </c>
      <c r="AJ31" s="17" t="s">
        <v>32</v>
      </c>
      <c r="AK31" s="17">
        <v>0.94974226804123707</v>
      </c>
      <c r="AL31" s="17" t="s">
        <v>32</v>
      </c>
      <c r="AM31" s="17" t="s">
        <v>32</v>
      </c>
      <c r="AN31" s="17" t="s">
        <v>32</v>
      </c>
      <c r="AO31" s="17">
        <f t="shared" si="2"/>
        <v>0.98518041237113396</v>
      </c>
    </row>
    <row r="32" spans="1:41" ht="12" customHeight="1">
      <c r="A32" s="1" t="s">
        <v>52</v>
      </c>
      <c r="B32" s="17">
        <f>'[4]master foreign claims'!C38/'[4]master foreign claims'!$C38</f>
        <v>1</v>
      </c>
      <c r="C32" s="18">
        <f>SUM(P35:Z35)</f>
        <v>8</v>
      </c>
      <c r="D32" s="19">
        <f>('[4]master foreign claims'!E38/'[4]master foreign claims'!$B38)*100</f>
        <v>32.490974729241877</v>
      </c>
      <c r="E32" s="19">
        <f>('[4]master foreign claims'!F38/'[4]master foreign claims'!$B38)*100</f>
        <v>19.494584837545126</v>
      </c>
      <c r="F32" s="19">
        <f>('[4]master foreign claims'!G38/'[4]master foreign claims'!$B38)*100</f>
        <v>33.2129963898917</v>
      </c>
      <c r="G32" s="19">
        <f>('[4]master foreign claims'!H38/'[4]master foreign claims'!$B38)*100</f>
        <v>0</v>
      </c>
      <c r="H32" s="19">
        <f>('[4]master foreign claims'!I38/'[4]master foreign claims'!$B38)*100</f>
        <v>1.0830324909747291</v>
      </c>
      <c r="I32" s="19">
        <f>('[4]master foreign claims'!J38/'[4]master foreign claims'!$B38)*100</f>
        <v>0</v>
      </c>
      <c r="J32" s="19">
        <f>('[4]master foreign claims'!K38/'[4]master foreign claims'!$B38)*100</f>
        <v>4.6931407942238268</v>
      </c>
      <c r="K32" s="19">
        <f>('[4]master foreign claims'!L38/'[4]master foreign claims'!$B38)*100</f>
        <v>0</v>
      </c>
      <c r="L32" s="19">
        <f>('[4]master foreign claims'!M38/'[4]master foreign claims'!$B38)*100</f>
        <v>0.72202166064981954</v>
      </c>
      <c r="M32" s="19">
        <f>('[4]master foreign claims'!N38/'[4]master foreign claims'!$B38)*100</f>
        <v>3.2490974729241873</v>
      </c>
      <c r="N32" s="19">
        <f>('[4]master foreign claims'!O38/'[4]master foreign claims'!$B38)*100</f>
        <v>0.72202166064981954</v>
      </c>
      <c r="O32" s="20">
        <f t="shared" si="4"/>
        <v>95.667870036101078</v>
      </c>
      <c r="P32" s="21">
        <f>IF('[4]master foreign claims'!E35/'[4]master foreign claims'!$C35&gt;$B$11,1,"")</f>
        <v>1</v>
      </c>
      <c r="Q32" s="21">
        <f>IF('[4]master foreign claims'!F35/'[4]master foreign claims'!$C35&gt;$B$11,1,"")</f>
        <v>1</v>
      </c>
      <c r="R32" s="21">
        <f>IF('[4]master foreign claims'!G35/'[4]master foreign claims'!$C35&gt;$B$11,1,"")</f>
        <v>1</v>
      </c>
      <c r="S32" s="21">
        <f>IF('[4]master foreign claims'!H35/'[4]master foreign claims'!$C35&gt;$B$11,1,"")</f>
        <v>1</v>
      </c>
      <c r="T32" s="21">
        <f>IF('[4]master foreign claims'!I35/'[4]master foreign claims'!$C35&gt;$B$11,1,"")</f>
        <v>1</v>
      </c>
      <c r="U32" s="21">
        <f>IF('[4]master foreign claims'!J35/'[4]master foreign claims'!$C35&gt;$B$11,1,"")</f>
        <v>1</v>
      </c>
      <c r="V32" s="21">
        <f>IF('[4]master foreign claims'!K35/'[4]master foreign claims'!$C35&gt;$B$11,1,"")</f>
        <v>1</v>
      </c>
      <c r="W32" s="21">
        <f>IF('[4]master foreign claims'!L35/'[4]master foreign claims'!$C35&gt;$B$11,1,"")</f>
        <v>1</v>
      </c>
      <c r="X32" s="21">
        <f>IF('[4]master foreign claims'!M35/'[4]master foreign claims'!$C35&gt;$B$11,1,"")</f>
        <v>1</v>
      </c>
      <c r="Y32" s="21">
        <f>IF('[4]master foreign claims'!N35/'[4]master foreign claims'!$C35&gt;$B$11,1,"")</f>
        <v>1</v>
      </c>
      <c r="Z32" s="21">
        <f>IF('[4]master foreign claims'!O35/'[4]master foreign claims'!$C35&gt;$B$11,1,"")</f>
        <v>1</v>
      </c>
      <c r="AB32" s="1" t="s">
        <v>50</v>
      </c>
      <c r="AC32" s="2"/>
      <c r="AD32" s="17">
        <v>0.49053356282271943</v>
      </c>
      <c r="AE32" s="17">
        <v>8.4337349397590355E-2</v>
      </c>
      <c r="AF32" s="17">
        <v>0.35628227194492257</v>
      </c>
      <c r="AG32" s="17">
        <v>1.6351118760757316E-2</v>
      </c>
      <c r="AH32" s="17">
        <v>1.3769363166953529E-2</v>
      </c>
      <c r="AI32" s="17" t="s">
        <v>32</v>
      </c>
      <c r="AJ32" s="17">
        <v>4.3029259896729772E-3</v>
      </c>
      <c r="AK32" s="17" t="s">
        <v>32</v>
      </c>
      <c r="AL32" s="17" t="s">
        <v>32</v>
      </c>
      <c r="AM32" s="17" t="s">
        <v>32</v>
      </c>
      <c r="AN32" s="17" t="s">
        <v>32</v>
      </c>
      <c r="AO32" s="17">
        <f t="shared" si="2"/>
        <v>0.96557659208261615</v>
      </c>
    </row>
    <row r="33" spans="1:41" hidden="1">
      <c r="A33" s="1" t="s">
        <v>53</v>
      </c>
      <c r="B33" s="17">
        <f>'[4]master foreign claims'!C39/'[4]master foreign claims'!$C39</f>
        <v>1</v>
      </c>
      <c r="C33" s="18">
        <f>SUM(P36:Z36)</f>
        <v>8</v>
      </c>
      <c r="D33" s="19">
        <f>('[4]master foreign claims'!E39/'[4]master foreign claims'!$B39)*100</f>
        <v>6.9358178053830226</v>
      </c>
      <c r="E33" s="19">
        <f>('[4]master foreign claims'!F39/'[4]master foreign claims'!$B39)*100</f>
        <v>5.4347826086956523</v>
      </c>
      <c r="F33" s="19">
        <f>('[4]master foreign claims'!G39/'[4]master foreign claims'!$B39)*100</f>
        <v>1.3975155279503106</v>
      </c>
      <c r="G33" s="19">
        <f>('[4]master foreign claims'!H39/'[4]master foreign claims'!$B39)*100</f>
        <v>0.15527950310559005</v>
      </c>
      <c r="H33" s="19">
        <f>('[4]master foreign claims'!I39/'[4]master foreign claims'!$B39)*100</f>
        <v>0.3105590062111801</v>
      </c>
      <c r="I33" s="19">
        <f>('[4]master foreign claims'!J39/'[4]master foreign claims'!$B39)*100</f>
        <v>0</v>
      </c>
      <c r="J33" s="19">
        <f>('[4]master foreign claims'!K39/'[4]master foreign claims'!$B39)*100</f>
        <v>0.20703933747412009</v>
      </c>
      <c r="K33" s="19">
        <f>('[4]master foreign claims'!L39/'[4]master foreign claims'!$B39)*100</f>
        <v>0.6211180124223602</v>
      </c>
      <c r="L33" s="19">
        <f>('[4]master foreign claims'!M39/'[4]master foreign claims'!$B39)*100</f>
        <v>0</v>
      </c>
      <c r="M33" s="19">
        <f>('[4]master foreign claims'!N39/'[4]master foreign claims'!$B39)*100</f>
        <v>0</v>
      </c>
      <c r="N33" s="19">
        <f>('[4]master foreign claims'!O39/'[4]master foreign claims'!$B39)*100</f>
        <v>0.20703933747412009</v>
      </c>
      <c r="O33" s="20">
        <f t="shared" si="4"/>
        <v>15.269151138716357</v>
      </c>
      <c r="P33" s="21" t="str">
        <f>IF('[4]master foreign claims'!E36/'[4]master foreign claims'!$C36&gt;$B$11,1,"")</f>
        <v/>
      </c>
      <c r="Q33" s="21" t="str">
        <f>IF('[4]master foreign claims'!F36/'[4]master foreign claims'!$C36&gt;$B$11,1,"")</f>
        <v/>
      </c>
      <c r="R33" s="21" t="str">
        <f>IF('[4]master foreign claims'!G36/'[4]master foreign claims'!$C36&gt;$B$11,1,"")</f>
        <v/>
      </c>
      <c r="S33" s="21">
        <f>IF('[4]master foreign claims'!H36/'[4]master foreign claims'!$C36&gt;$B$11,1,"")</f>
        <v>1</v>
      </c>
      <c r="T33" s="21" t="str">
        <f>IF('[4]master foreign claims'!I36/'[4]master foreign claims'!$C36&gt;$B$11,1,"")</f>
        <v/>
      </c>
      <c r="U33" s="21" t="str">
        <f>IF('[4]master foreign claims'!J36/'[4]master foreign claims'!$C36&gt;$B$11,1,"")</f>
        <v/>
      </c>
      <c r="V33" s="21" t="str">
        <f>IF('[4]master foreign claims'!K36/'[4]master foreign claims'!$C36&gt;$B$11,1,"")</f>
        <v/>
      </c>
      <c r="W33" s="21" t="str">
        <f>IF('[4]master foreign claims'!L36/'[4]master foreign claims'!$C36&gt;$B$11,1,"")</f>
        <v/>
      </c>
      <c r="X33" s="21" t="str">
        <f>IF('[4]master foreign claims'!M36/'[4]master foreign claims'!$C36&gt;$B$11,1,"")</f>
        <v/>
      </c>
      <c r="Y33" s="21" t="str">
        <f>IF('[4]master foreign claims'!N36/'[4]master foreign claims'!$C36&gt;$B$11,1,"")</f>
        <v/>
      </c>
      <c r="Z33" s="21" t="str">
        <f>IF('[4]master foreign claims'!O36/'[4]master foreign claims'!$C36&gt;$B$11,1,"")</f>
        <v/>
      </c>
      <c r="AB33" s="1" t="s">
        <v>52</v>
      </c>
      <c r="AC33" s="2"/>
      <c r="AD33" s="17">
        <v>0.2839506172839506</v>
      </c>
      <c r="AE33" s="17">
        <v>0.19753086419753085</v>
      </c>
      <c r="AF33" s="17">
        <v>0.22222222222222221</v>
      </c>
      <c r="AG33" s="17" t="s">
        <v>32</v>
      </c>
      <c r="AH33" s="17">
        <v>8.23045267489712E-3</v>
      </c>
      <c r="AI33" s="17">
        <v>7.8189300411522639E-2</v>
      </c>
      <c r="AJ33" s="17">
        <v>4.9382716049382713E-2</v>
      </c>
      <c r="AK33" s="17" t="s">
        <v>32</v>
      </c>
      <c r="AL33" s="17">
        <v>8.23045267489712E-3</v>
      </c>
      <c r="AM33" s="17">
        <v>3.292181069958848E-2</v>
      </c>
      <c r="AN33" s="17">
        <v>8.23045267489712E-3</v>
      </c>
      <c r="AO33" s="17">
        <f t="shared" si="2"/>
        <v>0.88888888888888873</v>
      </c>
    </row>
    <row r="34" spans="1:41">
      <c r="A34" s="9" t="s">
        <v>26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3" t="s">
        <v>26</v>
      </c>
      <c r="P34" s="21">
        <f>IF('[4]master foreign claims'!E37/'[4]master foreign claims'!$C37&gt;$B$11,1,"")</f>
        <v>1</v>
      </c>
      <c r="Q34" s="21">
        <f>IF('[4]master foreign claims'!F37/'[4]master foreign claims'!$C37&gt;$B$11,1,"")</f>
        <v>1</v>
      </c>
      <c r="R34" s="21">
        <f>IF('[4]master foreign claims'!G37/'[4]master foreign claims'!$C37&gt;$B$11,1,"")</f>
        <v>1</v>
      </c>
      <c r="S34" s="21">
        <f>IF('[4]master foreign claims'!H37/'[4]master foreign claims'!$C37&gt;$B$11,1,"")</f>
        <v>1</v>
      </c>
      <c r="T34" s="21">
        <f>IF('[4]master foreign claims'!I37/'[4]master foreign claims'!$C37&gt;$B$11,1,"")</f>
        <v>1</v>
      </c>
      <c r="U34" s="21" t="str">
        <f>IF('[4]master foreign claims'!J37/'[4]master foreign claims'!$C37&gt;$B$11,1,"")</f>
        <v/>
      </c>
      <c r="V34" s="21">
        <f>IF('[4]master foreign claims'!K37/'[4]master foreign claims'!$C37&gt;$B$11,1,"")</f>
        <v>1</v>
      </c>
      <c r="W34" s="21">
        <f>IF('[4]master foreign claims'!L37/'[4]master foreign claims'!$C37&gt;$B$11,1,"")</f>
        <v>1</v>
      </c>
      <c r="X34" s="21" t="str">
        <f>IF('[4]master foreign claims'!M37/'[4]master foreign claims'!$C37&gt;$B$11,1,"")</f>
        <v/>
      </c>
      <c r="Y34" s="21" t="str">
        <f>IF('[4]master foreign claims'!N37/'[4]master foreign claims'!$C37&gt;$B$11,1,"")</f>
        <v/>
      </c>
      <c r="Z34" s="21" t="str">
        <f>IF('[4]master foreign claims'!O37/'[4]master foreign claims'!$C37&gt;$B$11,1,"")</f>
        <v/>
      </c>
      <c r="AB34" s="1" t="s">
        <v>53</v>
      </c>
      <c r="AC34" s="2"/>
      <c r="AD34" s="17">
        <v>6.1735941320293398E-2</v>
      </c>
      <c r="AE34" s="17">
        <v>3.1173594132029341E-2</v>
      </c>
      <c r="AF34" s="17">
        <v>1.4669926650366748E-2</v>
      </c>
      <c r="AG34" s="17">
        <v>9.1687041564792182E-3</v>
      </c>
      <c r="AH34" s="17">
        <v>6.1124694376528121E-3</v>
      </c>
      <c r="AI34" s="17" t="s">
        <v>32</v>
      </c>
      <c r="AJ34" s="17">
        <v>6.1124694376528117E-4</v>
      </c>
      <c r="AK34" s="17">
        <v>6.7237163814180927E-3</v>
      </c>
      <c r="AL34" s="17" t="s">
        <v>32</v>
      </c>
      <c r="AM34" s="17" t="s">
        <v>32</v>
      </c>
      <c r="AN34" s="17">
        <v>2.4449877750611247E-3</v>
      </c>
      <c r="AO34" s="17">
        <f t="shared" si="2"/>
        <v>0.13264058679706603</v>
      </c>
    </row>
    <row r="35" spans="1:41">
      <c r="A35" s="24" t="s">
        <v>54</v>
      </c>
      <c r="P35" s="21">
        <f>IF('[4]master foreign claims'!E38/'[4]master foreign claims'!$C38&gt;$B$11,1,"")</f>
        <v>1</v>
      </c>
      <c r="Q35" s="21">
        <f>IF('[4]master foreign claims'!F38/'[4]master foreign claims'!$C38&gt;$B$11,1,"")</f>
        <v>1</v>
      </c>
      <c r="R35" s="21">
        <f>IF('[4]master foreign claims'!G38/'[4]master foreign claims'!$C38&gt;$B$11,1,"")</f>
        <v>1</v>
      </c>
      <c r="S35" s="21" t="str">
        <f>IF('[4]master foreign claims'!H38/'[4]master foreign claims'!$C38&gt;$B$11,1,"")</f>
        <v/>
      </c>
      <c r="T35" s="21">
        <f>IF('[4]master foreign claims'!I38/'[4]master foreign claims'!$C38&gt;$B$11,1,"")</f>
        <v>1</v>
      </c>
      <c r="U35" s="21" t="str">
        <f>IF('[4]master foreign claims'!J38/'[4]master foreign claims'!$C38&gt;$B$11,1,"")</f>
        <v/>
      </c>
      <c r="V35" s="21">
        <f>IF('[4]master foreign claims'!K38/'[4]master foreign claims'!$C38&gt;$B$11,1,"")</f>
        <v>1</v>
      </c>
      <c r="W35" s="21" t="str">
        <f>IF('[4]master foreign claims'!L38/'[4]master foreign claims'!$C38&gt;$B$11,1,"")</f>
        <v/>
      </c>
      <c r="X35" s="21">
        <f>IF('[4]master foreign claims'!M38/'[4]master foreign claims'!$C38&gt;$B$11,1,"")</f>
        <v>1</v>
      </c>
      <c r="Y35" s="21">
        <f>IF('[4]master foreign claims'!N38/'[4]master foreign claims'!$C38&gt;$B$11,1,"")</f>
        <v>1</v>
      </c>
      <c r="Z35" s="21">
        <f>IF('[4]master foreign claims'!O38/'[4]master foreign claims'!$C38&gt;$B$11,1,"")</f>
        <v>1</v>
      </c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>
      <c r="A36" s="173" t="s">
        <v>55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P36" s="21">
        <f>IF('[4]master foreign claims'!E39/'[4]master foreign claims'!$C39&gt;$B$11,1,"")</f>
        <v>1</v>
      </c>
      <c r="Q36" s="21">
        <f>IF('[4]master foreign claims'!F39/'[4]master foreign claims'!$C39&gt;$B$11,1,"")</f>
        <v>1</v>
      </c>
      <c r="R36" s="21">
        <f>IF('[4]master foreign claims'!G39/'[4]master foreign claims'!$C39&gt;$B$11,1,"")</f>
        <v>1</v>
      </c>
      <c r="S36" s="21">
        <f>IF('[4]master foreign claims'!H39/'[4]master foreign claims'!$C39&gt;$B$11,1,"")</f>
        <v>1</v>
      </c>
      <c r="T36" s="21">
        <f>IF('[4]master foreign claims'!I39/'[4]master foreign claims'!$C39&gt;$B$11,1,"")</f>
        <v>1</v>
      </c>
      <c r="U36" s="21" t="str">
        <f>IF('[4]master foreign claims'!J39/'[4]master foreign claims'!$C39&gt;$B$11,1,"")</f>
        <v/>
      </c>
      <c r="V36" s="21">
        <f>IF('[4]master foreign claims'!K39/'[4]master foreign claims'!$C39&gt;$B$11,1,"")</f>
        <v>1</v>
      </c>
      <c r="W36" s="21">
        <f>IF('[4]master foreign claims'!L39/'[4]master foreign claims'!$C39&gt;$B$11,1,"")</f>
        <v>1</v>
      </c>
      <c r="X36" s="21" t="str">
        <f>IF('[4]master foreign claims'!M39/'[4]master foreign claims'!$C39&gt;$B$11,1,"")</f>
        <v/>
      </c>
      <c r="Y36" s="21" t="str">
        <f>IF('[4]master foreign claims'!N39/'[4]master foreign claims'!$C39&gt;$B$11,1,"")</f>
        <v/>
      </c>
      <c r="Z36" s="21">
        <f>IF('[4]master foreign claims'!O39/'[4]master foreign claims'!$C39&gt;$B$11,1,"")</f>
        <v>1</v>
      </c>
    </row>
    <row r="37" spans="1:41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41" ht="13.5" customHeight="1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41" ht="13.5" customHeight="1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41" ht="10.5" customHeight="1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41" hidden="1">
      <c r="A41" s="1" t="s">
        <v>34</v>
      </c>
      <c r="D41" s="21">
        <f>IF('[4]master foreign claims'!E20/'[4]master foreign claims'!$C20&gt;$B$11,1,"")</f>
        <v>1</v>
      </c>
      <c r="E41" s="21">
        <f>IF('[4]master foreign claims'!F20/'[4]master foreign claims'!$C20&gt;$B$11,1,"")</f>
        <v>1</v>
      </c>
      <c r="F41" s="21">
        <f>IF('[4]master foreign claims'!G20/'[4]master foreign claims'!$C20&gt;$B$11,1,"")</f>
        <v>1</v>
      </c>
      <c r="G41" s="21">
        <f>IF('[4]master foreign claims'!H20/'[4]master foreign claims'!$C20&gt;$B$11,1,"")</f>
        <v>1</v>
      </c>
      <c r="H41" s="21">
        <f>IF('[4]master foreign claims'!I20/'[4]master foreign claims'!$C20&gt;$B$11,1,"")</f>
        <v>1</v>
      </c>
      <c r="I41" s="21">
        <f>IF('[4]master foreign claims'!J20/'[4]master foreign claims'!$C20&gt;$B$11,1,"")</f>
        <v>1</v>
      </c>
      <c r="J41" s="21">
        <f>IF('[4]master foreign claims'!K20/'[4]master foreign claims'!$C20&gt;$B$11,1,"")</f>
        <v>1</v>
      </c>
      <c r="K41" s="21">
        <f>IF('[4]master foreign claims'!L20/'[4]master foreign claims'!$C20&gt;$B$11,1,"")</f>
        <v>1</v>
      </c>
      <c r="L41" s="21" t="str">
        <f>IF('[4]master foreign claims'!M20/'[4]master foreign claims'!$C20&gt;$B$11,1,"")</f>
        <v/>
      </c>
      <c r="M41" s="21">
        <f>IF('[4]master foreign claims'!N20/'[4]master foreign claims'!$C20&gt;$B$11,1,"")</f>
        <v>1</v>
      </c>
      <c r="N41" s="21">
        <f>IF('[4]master foreign claims'!O20/'[4]master foreign claims'!$C20&gt;$B$11,1,"")</f>
        <v>1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41" hidden="1">
      <c r="A42" s="1" t="s">
        <v>35</v>
      </c>
      <c r="D42" s="21">
        <f>IF('[4]master foreign claims'!E21/'[4]master foreign claims'!$C21&gt;$B$11,1,"")</f>
        <v>1</v>
      </c>
      <c r="E42" s="21">
        <f>IF('[4]master foreign claims'!F21/'[4]master foreign claims'!$C21&gt;$B$11,1,"")</f>
        <v>1</v>
      </c>
      <c r="F42" s="21">
        <f>IF('[4]master foreign claims'!G21/'[4]master foreign claims'!$C21&gt;$B$11,1,"")</f>
        <v>1</v>
      </c>
      <c r="G42" s="21">
        <f>IF('[4]master foreign claims'!H21/'[4]master foreign claims'!$C21&gt;$B$11,1,"")</f>
        <v>1</v>
      </c>
      <c r="H42" s="21">
        <f>IF('[4]master foreign claims'!I21/'[4]master foreign claims'!$C21&gt;$B$11,1,"")</f>
        <v>1</v>
      </c>
      <c r="I42" s="21">
        <f>IF('[4]master foreign claims'!J21/'[4]master foreign claims'!$C21&gt;$B$11,1,"")</f>
        <v>1</v>
      </c>
      <c r="J42" s="21">
        <f>IF('[4]master foreign claims'!K21/'[4]master foreign claims'!$C21&gt;$B$11,1,"")</f>
        <v>1</v>
      </c>
      <c r="K42" s="21">
        <f>IF('[4]master foreign claims'!L21/'[4]master foreign claims'!$C21&gt;$B$11,1,"")</f>
        <v>1</v>
      </c>
      <c r="L42" s="21">
        <f>IF('[4]master foreign claims'!M21/'[4]master foreign claims'!$C21&gt;$B$11,1,"")</f>
        <v>1</v>
      </c>
      <c r="M42" s="21">
        <f>IF('[4]master foreign claims'!N21/'[4]master foreign claims'!$C21&gt;$B$11,1,"")</f>
        <v>1</v>
      </c>
      <c r="N42" s="21">
        <f>IF('[4]master foreign claims'!O21/'[4]master foreign claims'!$C21&gt;$B$11,1,"")</f>
        <v>1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41" hidden="1">
      <c r="A43" s="1" t="s">
        <v>36</v>
      </c>
      <c r="D43" s="21">
        <f>IF('[4]master foreign claims'!E22/'[4]master foreign claims'!$C22&gt;$B$11,1,"")</f>
        <v>1</v>
      </c>
      <c r="E43" s="21">
        <f>IF('[4]master foreign claims'!F22/'[4]master foreign claims'!$C22&gt;$B$11,1,"")</f>
        <v>1</v>
      </c>
      <c r="F43" s="21">
        <f>IF('[4]master foreign claims'!G22/'[4]master foreign claims'!$C22&gt;$B$11,1,"")</f>
        <v>1</v>
      </c>
      <c r="G43" s="21">
        <f>IF('[4]master foreign claims'!H22/'[4]master foreign claims'!$C22&gt;$B$11,1,"")</f>
        <v>1</v>
      </c>
      <c r="H43" s="21">
        <f>IF('[4]master foreign claims'!I22/'[4]master foreign claims'!$C22&gt;$B$11,1,"")</f>
        <v>1</v>
      </c>
      <c r="I43" s="21">
        <f>IF('[4]master foreign claims'!J22/'[4]master foreign claims'!$C22&gt;$B$11,1,"")</f>
        <v>1</v>
      </c>
      <c r="J43" s="21">
        <f>IF('[4]master foreign claims'!K22/'[4]master foreign claims'!$C22&gt;$B$11,1,"")</f>
        <v>1</v>
      </c>
      <c r="K43" s="21">
        <f>IF('[4]master foreign claims'!L22/'[4]master foreign claims'!$C22&gt;$B$11,1,"")</f>
        <v>1</v>
      </c>
      <c r="L43" s="21">
        <f>IF('[4]master foreign claims'!M22/'[4]master foreign claims'!$C22&gt;$B$11,1,"")</f>
        <v>1</v>
      </c>
      <c r="M43" s="21">
        <f>IF('[4]master foreign claims'!N22/'[4]master foreign claims'!$C22&gt;$B$11,1,"")</f>
        <v>1</v>
      </c>
      <c r="N43" s="21">
        <f>IF('[4]master foreign claims'!O22/'[4]master foreign claims'!$C22&gt;$B$11,1,"")</f>
        <v>1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41" hidden="1">
      <c r="A44" s="1" t="s">
        <v>37</v>
      </c>
      <c r="D44" s="21">
        <f>IF('[4]master foreign claims'!E23/'[4]master foreign claims'!$C23&gt;$B$11,1,"")</f>
        <v>1</v>
      </c>
      <c r="E44" s="21">
        <f>IF('[4]master foreign claims'!F23/'[4]master foreign claims'!$C23&gt;$B$11,1,"")</f>
        <v>1</v>
      </c>
      <c r="F44" s="21" t="str">
        <f>IF('[4]master foreign claims'!G23/'[4]master foreign claims'!$C23&gt;$B$11,1,"")</f>
        <v/>
      </c>
      <c r="G44" s="21">
        <f>IF('[4]master foreign claims'!H23/'[4]master foreign claims'!$C23&gt;$B$11,1,"")</f>
        <v>1</v>
      </c>
      <c r="H44" s="21">
        <f>IF('[4]master foreign claims'!I23/'[4]master foreign claims'!$C23&gt;$B$11,1,"")</f>
        <v>1</v>
      </c>
      <c r="I44" s="21">
        <f>IF('[4]master foreign claims'!J23/'[4]master foreign claims'!$C23&gt;$B$11,1,"")</f>
        <v>1</v>
      </c>
      <c r="J44" s="21">
        <f>IF('[4]master foreign claims'!K23/'[4]master foreign claims'!$C23&gt;$B$11,1,"")</f>
        <v>1</v>
      </c>
      <c r="K44" s="21">
        <f>IF('[4]master foreign claims'!L23/'[4]master foreign claims'!$C23&gt;$B$11,1,"")</f>
        <v>1</v>
      </c>
      <c r="L44" s="21" t="str">
        <f>IF('[4]master foreign claims'!M23/'[4]master foreign claims'!$C23&gt;$B$11,1,"")</f>
        <v/>
      </c>
      <c r="M44" s="21">
        <f>IF('[4]master foreign claims'!N23/'[4]master foreign claims'!$C23&gt;$B$11,1,"")</f>
        <v>1</v>
      </c>
      <c r="N44" s="21">
        <f>IF('[4]master foreign claims'!O23/'[4]master foreign claims'!$C23&gt;$B$11,1,"")</f>
        <v>1</v>
      </c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41" hidden="1">
      <c r="A45" s="1" t="s">
        <v>38</v>
      </c>
      <c r="D45" s="21">
        <f>IF('[4]master foreign claims'!E24/'[4]master foreign claims'!$C24&gt;$B$11,1,"")</f>
        <v>1</v>
      </c>
      <c r="E45" s="21">
        <f>IF('[4]master foreign claims'!F24/'[4]master foreign claims'!$C24&gt;$B$11,1,"")</f>
        <v>1</v>
      </c>
      <c r="F45" s="21">
        <f>IF('[4]master foreign claims'!G24/'[4]master foreign claims'!$C24&gt;$B$11,1,"")</f>
        <v>1</v>
      </c>
      <c r="G45" s="21">
        <f>IF('[4]master foreign claims'!H24/'[4]master foreign claims'!$C24&gt;$B$11,1,"")</f>
        <v>1</v>
      </c>
      <c r="H45" s="21">
        <f>IF('[4]master foreign claims'!I24/'[4]master foreign claims'!$C24&gt;$B$11,1,"")</f>
        <v>1</v>
      </c>
      <c r="I45" s="21">
        <f>IF('[4]master foreign claims'!J24/'[4]master foreign claims'!$C24&gt;$B$11,1,"")</f>
        <v>1</v>
      </c>
      <c r="J45" s="21">
        <f>IF('[4]master foreign claims'!K24/'[4]master foreign claims'!$C24&gt;$B$11,1,"")</f>
        <v>1</v>
      </c>
      <c r="K45" s="21">
        <f>IF('[4]master foreign claims'!L24/'[4]master foreign claims'!$C24&gt;$B$11,1,"")</f>
        <v>1</v>
      </c>
      <c r="L45" s="21" t="str">
        <f>IF('[4]master foreign claims'!M24/'[4]master foreign claims'!$C24&gt;$B$11,1,"")</f>
        <v/>
      </c>
      <c r="M45" s="21">
        <f>IF('[4]master foreign claims'!N24/'[4]master foreign claims'!$C24&gt;$B$11,1,"")</f>
        <v>1</v>
      </c>
      <c r="N45" s="21">
        <f>IF('[4]master foreign claims'!O24/'[4]master foreign claims'!$C24&gt;$B$11,1,"")</f>
        <v>1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41" hidden="1">
      <c r="A46" s="1" t="s">
        <v>39</v>
      </c>
      <c r="D46" s="21">
        <f>IF('[4]master foreign claims'!E25/'[4]master foreign claims'!$C25&gt;$B$11,1,"")</f>
        <v>1</v>
      </c>
      <c r="E46" s="21">
        <f>IF('[4]master foreign claims'!F25/'[4]master foreign claims'!$C25&gt;$B$11,1,"")</f>
        <v>1</v>
      </c>
      <c r="F46" s="21">
        <f>IF('[4]master foreign claims'!G25/'[4]master foreign claims'!$C25&gt;$B$11,1,"")</f>
        <v>1</v>
      </c>
      <c r="G46" s="21">
        <f>IF('[4]master foreign claims'!H25/'[4]master foreign claims'!$C25&gt;$B$11,1,"")</f>
        <v>1</v>
      </c>
      <c r="H46" s="21">
        <f>IF('[4]master foreign claims'!I25/'[4]master foreign claims'!$C25&gt;$B$11,1,"")</f>
        <v>1</v>
      </c>
      <c r="I46" s="21">
        <f>IF('[4]master foreign claims'!J25/'[4]master foreign claims'!$C25&gt;$B$11,1,"")</f>
        <v>1</v>
      </c>
      <c r="J46" s="21">
        <f>IF('[4]master foreign claims'!K25/'[4]master foreign claims'!$C25&gt;$B$11,1,"")</f>
        <v>1</v>
      </c>
      <c r="K46" s="21">
        <f>IF('[4]master foreign claims'!L25/'[4]master foreign claims'!$C25&gt;$B$11,1,"")</f>
        <v>1</v>
      </c>
      <c r="L46" s="21">
        <f>IF('[4]master foreign claims'!M25/'[4]master foreign claims'!$C25&gt;$B$11,1,"")</f>
        <v>1</v>
      </c>
      <c r="M46" s="21">
        <f>IF('[4]master foreign claims'!N25/'[4]master foreign claims'!$C25&gt;$B$11,1,"")</f>
        <v>1</v>
      </c>
      <c r="N46" s="21">
        <f>IF('[4]master foreign claims'!O25/'[4]master foreign claims'!$C25&gt;$B$11,1,"")</f>
        <v>1</v>
      </c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41" hidden="1">
      <c r="A47" s="1" t="s">
        <v>40</v>
      </c>
      <c r="D47" s="21">
        <f>IF('[4]master foreign claims'!E26/'[4]master foreign claims'!$C26&gt;$B$11,1,"")</f>
        <v>1</v>
      </c>
      <c r="E47" s="21">
        <f>IF('[4]master foreign claims'!F26/'[4]master foreign claims'!$C26&gt;$B$11,1,"")</f>
        <v>1</v>
      </c>
      <c r="F47" s="21">
        <f>IF('[4]master foreign claims'!G26/'[4]master foreign claims'!$C26&gt;$B$11,1,"")</f>
        <v>1</v>
      </c>
      <c r="G47" s="21">
        <f>IF('[4]master foreign claims'!H26/'[4]master foreign claims'!$C26&gt;$B$11,1,"")</f>
        <v>1</v>
      </c>
      <c r="H47" s="21">
        <f>IF('[4]master foreign claims'!I26/'[4]master foreign claims'!$C26&gt;$B$11,1,"")</f>
        <v>1</v>
      </c>
      <c r="I47" s="21">
        <f>IF('[4]master foreign claims'!J26/'[4]master foreign claims'!$C26&gt;$B$11,1,"")</f>
        <v>1</v>
      </c>
      <c r="J47" s="21">
        <f>IF('[4]master foreign claims'!K26/'[4]master foreign claims'!$C26&gt;$B$11,1,"")</f>
        <v>1</v>
      </c>
      <c r="K47" s="21">
        <f>IF('[4]master foreign claims'!L26/'[4]master foreign claims'!$C26&gt;$B$11,1,"")</f>
        <v>1</v>
      </c>
      <c r="L47" s="21">
        <f>IF('[4]master foreign claims'!M26/'[4]master foreign claims'!$C26&gt;$B$11,1,"")</f>
        <v>1</v>
      </c>
      <c r="M47" s="21">
        <f>IF('[4]master foreign claims'!N26/'[4]master foreign claims'!$C26&gt;$B$11,1,"")</f>
        <v>1</v>
      </c>
      <c r="N47" s="21">
        <f>IF('[4]master foreign claims'!O26/'[4]master foreign claims'!$C26&gt;$B$11,1,"")</f>
        <v>1</v>
      </c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41" hidden="1">
      <c r="A48" s="1" t="s">
        <v>41</v>
      </c>
      <c r="D48" s="21">
        <f>IF('[4]master foreign claims'!E27/'[4]master foreign claims'!$C27&gt;$B$11,1,"")</f>
        <v>1</v>
      </c>
      <c r="E48" s="21">
        <f>IF('[4]master foreign claims'!F27/'[4]master foreign claims'!$C27&gt;$B$11,1,"")</f>
        <v>1</v>
      </c>
      <c r="F48" s="21">
        <f>IF('[4]master foreign claims'!G27/'[4]master foreign claims'!$C27&gt;$B$11,1,"")</f>
        <v>1</v>
      </c>
      <c r="G48" s="21">
        <f>IF('[4]master foreign claims'!H27/'[4]master foreign claims'!$C27&gt;$B$11,1,"")</f>
        <v>1</v>
      </c>
      <c r="H48" s="21">
        <f>IF('[4]master foreign claims'!I27/'[4]master foreign claims'!$C27&gt;$B$11,1,"")</f>
        <v>1</v>
      </c>
      <c r="I48" s="21">
        <f>IF('[4]master foreign claims'!J27/'[4]master foreign claims'!$C27&gt;$B$11,1,"")</f>
        <v>1</v>
      </c>
      <c r="J48" s="21">
        <f>IF('[4]master foreign claims'!K27/'[4]master foreign claims'!$C27&gt;$B$11,1,"")</f>
        <v>1</v>
      </c>
      <c r="K48" s="21">
        <f>IF('[4]master foreign claims'!L27/'[4]master foreign claims'!$C27&gt;$B$11,1,"")</f>
        <v>1</v>
      </c>
      <c r="L48" s="21">
        <f>IF('[4]master foreign claims'!M27/'[4]master foreign claims'!$C27&gt;$B$11,1,"")</f>
        <v>1</v>
      </c>
      <c r="M48" s="21">
        <f>IF('[4]master foreign claims'!N27/'[4]master foreign claims'!$C27&gt;$B$11,1,"")</f>
        <v>1</v>
      </c>
      <c r="N48" s="21">
        <f>IF('[4]master foreign claims'!O27/'[4]master foreign claims'!$C27&gt;$B$11,1,"")</f>
        <v>1</v>
      </c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idden="1">
      <c r="A49" s="1" t="s">
        <v>42</v>
      </c>
      <c r="D49" s="21">
        <f>IF('[4]master foreign claims'!E28/'[4]master foreign claims'!$C28&gt;$B$11,1,"")</f>
        <v>1</v>
      </c>
      <c r="E49" s="21">
        <f>IF('[4]master foreign claims'!F28/'[4]master foreign claims'!$C28&gt;$B$11,1,"")</f>
        <v>1</v>
      </c>
      <c r="F49" s="21">
        <f>IF('[4]master foreign claims'!G28/'[4]master foreign claims'!$C28&gt;$B$11,1,"")</f>
        <v>1</v>
      </c>
      <c r="G49" s="21">
        <f>IF('[4]master foreign claims'!H28/'[4]master foreign claims'!$C28&gt;$B$11,1,"")</f>
        <v>1</v>
      </c>
      <c r="H49" s="21">
        <f>IF('[4]master foreign claims'!I28/'[4]master foreign claims'!$C28&gt;$B$11,1,"")</f>
        <v>1</v>
      </c>
      <c r="I49" s="21">
        <f>IF('[4]master foreign claims'!J28/'[4]master foreign claims'!$C28&gt;$B$11,1,"")</f>
        <v>1</v>
      </c>
      <c r="J49" s="21">
        <f>IF('[4]master foreign claims'!K28/'[4]master foreign claims'!$C28&gt;$B$11,1,"")</f>
        <v>1</v>
      </c>
      <c r="K49" s="21">
        <f>IF('[4]master foreign claims'!L28/'[4]master foreign claims'!$C28&gt;$B$11,1,"")</f>
        <v>1</v>
      </c>
      <c r="L49" s="21">
        <f>IF('[4]master foreign claims'!M28/'[4]master foreign claims'!$C28&gt;$B$11,1,"")</f>
        <v>1</v>
      </c>
      <c r="M49" s="21" t="str">
        <f>IF('[4]master foreign claims'!N28/'[4]master foreign claims'!$C28&gt;$B$11,1,"")</f>
        <v/>
      </c>
      <c r="N49" s="21">
        <f>IF('[4]master foreign claims'!O28/'[4]master foreign claims'!$C28&gt;$B$11,1,"")</f>
        <v>1</v>
      </c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idden="1">
      <c r="A50" s="1" t="s">
        <v>43</v>
      </c>
      <c r="D50" s="21">
        <f>IF('[4]master foreign claims'!E29/'[4]master foreign claims'!$C29&gt;$B$11,1,"")</f>
        <v>1</v>
      </c>
      <c r="E50" s="21">
        <f>IF('[4]master foreign claims'!F29/'[4]master foreign claims'!$C29&gt;$B$11,1,"")</f>
        <v>1</v>
      </c>
      <c r="F50" s="21">
        <f>IF('[4]master foreign claims'!G29/'[4]master foreign claims'!$C29&gt;$B$11,1,"")</f>
        <v>1</v>
      </c>
      <c r="G50" s="21">
        <f>IF('[4]master foreign claims'!H29/'[4]master foreign claims'!$C29&gt;$B$11,1,"")</f>
        <v>1</v>
      </c>
      <c r="H50" s="21">
        <f>IF('[4]master foreign claims'!I29/'[4]master foreign claims'!$C29&gt;$B$11,1,"")</f>
        <v>1</v>
      </c>
      <c r="I50" s="21">
        <f>IF('[4]master foreign claims'!J29/'[4]master foreign claims'!$C29&gt;$B$11,1,"")</f>
        <v>1</v>
      </c>
      <c r="J50" s="21">
        <f>IF('[4]master foreign claims'!K29/'[4]master foreign claims'!$C29&gt;$B$11,1,"")</f>
        <v>1</v>
      </c>
      <c r="K50" s="21">
        <f>IF('[4]master foreign claims'!L29/'[4]master foreign claims'!$C29&gt;$B$11,1,"")</f>
        <v>1</v>
      </c>
      <c r="L50" s="21">
        <f>IF('[4]master foreign claims'!M29/'[4]master foreign claims'!$C29&gt;$B$11,1,"")</f>
        <v>1</v>
      </c>
      <c r="M50" s="21">
        <f>IF('[4]master foreign claims'!N29/'[4]master foreign claims'!$C29&gt;$B$11,1,"")</f>
        <v>1</v>
      </c>
      <c r="N50" s="21">
        <f>IF('[4]master foreign claims'!O29/'[4]master foreign claims'!$C29&gt;$B$11,1,"")</f>
        <v>1</v>
      </c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idden="1">
      <c r="A51" s="1" t="s">
        <v>44</v>
      </c>
      <c r="D51" s="21">
        <f>IF('[4]master foreign claims'!E30/'[4]master foreign claims'!$C30&gt;$B$11,1,"")</f>
        <v>1</v>
      </c>
      <c r="E51" s="21">
        <f>IF('[4]master foreign claims'!F30/'[4]master foreign claims'!$C30&gt;$B$11,1,"")</f>
        <v>1</v>
      </c>
      <c r="F51" s="21">
        <f>IF('[4]master foreign claims'!G30/'[4]master foreign claims'!$C30&gt;$B$11,1,"")</f>
        <v>1</v>
      </c>
      <c r="G51" s="21">
        <f>IF('[4]master foreign claims'!H30/'[4]master foreign claims'!$C30&gt;$B$11,1,"")</f>
        <v>1</v>
      </c>
      <c r="H51" s="21">
        <f>IF('[4]master foreign claims'!I30/'[4]master foreign claims'!$C30&gt;$B$11,1,"")</f>
        <v>1</v>
      </c>
      <c r="I51" s="21">
        <f>IF('[4]master foreign claims'!J30/'[4]master foreign claims'!$C30&gt;$B$11,1,"")</f>
        <v>1</v>
      </c>
      <c r="J51" s="21">
        <f>IF('[4]master foreign claims'!K30/'[4]master foreign claims'!$C30&gt;$B$11,1,"")</f>
        <v>1</v>
      </c>
      <c r="K51" s="21">
        <f>IF('[4]master foreign claims'!L30/'[4]master foreign claims'!$C30&gt;$B$11,1,"")</f>
        <v>1</v>
      </c>
      <c r="L51" s="21">
        <f>IF('[4]master foreign claims'!M30/'[4]master foreign claims'!$C30&gt;$B$11,1,"")</f>
        <v>1</v>
      </c>
      <c r="M51" s="21" t="str">
        <f>IF('[4]master foreign claims'!N30/'[4]master foreign claims'!$C30&gt;$B$11,1,"")</f>
        <v/>
      </c>
      <c r="N51" s="21">
        <f>IF('[4]master foreign claims'!O30/'[4]master foreign claims'!$C30&gt;$B$11,1,"")</f>
        <v>1</v>
      </c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idden="1">
      <c r="A52" s="1" t="s">
        <v>45</v>
      </c>
      <c r="D52" s="21">
        <f>IF('[4]master foreign claims'!E31/'[4]master foreign claims'!$C31&gt;$B$11,1,"")</f>
        <v>1</v>
      </c>
      <c r="E52" s="21">
        <f>IF('[4]master foreign claims'!F31/'[4]master foreign claims'!$C31&gt;$B$11,1,"")</f>
        <v>1</v>
      </c>
      <c r="F52" s="21">
        <f>IF('[4]master foreign claims'!G31/'[4]master foreign claims'!$C31&gt;$B$11,1,"")</f>
        <v>1</v>
      </c>
      <c r="G52" s="21">
        <f>IF('[4]master foreign claims'!H31/'[4]master foreign claims'!$C31&gt;$B$11,1,"")</f>
        <v>1</v>
      </c>
      <c r="H52" s="21">
        <f>IF('[4]master foreign claims'!I31/'[4]master foreign claims'!$C31&gt;$B$11,1,"")</f>
        <v>1</v>
      </c>
      <c r="I52" s="21">
        <f>IF('[4]master foreign claims'!J31/'[4]master foreign claims'!$C31&gt;$B$11,1,"")</f>
        <v>1</v>
      </c>
      <c r="J52" s="21">
        <f>IF('[4]master foreign claims'!K31/'[4]master foreign claims'!$C31&gt;$B$11,1,"")</f>
        <v>1</v>
      </c>
      <c r="K52" s="21">
        <f>IF('[4]master foreign claims'!L31/'[4]master foreign claims'!$C31&gt;$B$11,1,"")</f>
        <v>1</v>
      </c>
      <c r="L52" s="21">
        <f>IF('[4]master foreign claims'!M31/'[4]master foreign claims'!$C31&gt;$B$11,1,"")</f>
        <v>1</v>
      </c>
      <c r="M52" s="21" t="str">
        <f>IF('[4]master foreign claims'!N31/'[4]master foreign claims'!$C31&gt;$B$11,1,"")</f>
        <v/>
      </c>
      <c r="N52" s="21">
        <f>IF('[4]master foreign claims'!O31/'[4]master foreign claims'!$C31&gt;$B$11,1,"")</f>
        <v>1</v>
      </c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idden="1">
      <c r="A53" s="1" t="s">
        <v>46</v>
      </c>
      <c r="D53" s="21">
        <f>IF('[4]master foreign claims'!E32/'[4]master foreign claims'!$C32&gt;$B$11,1,"")</f>
        <v>1</v>
      </c>
      <c r="E53" s="21">
        <f>IF('[4]master foreign claims'!F32/'[4]master foreign claims'!$C32&gt;$B$11,1,"")</f>
        <v>1</v>
      </c>
      <c r="F53" s="21">
        <f>IF('[4]master foreign claims'!G32/'[4]master foreign claims'!$C32&gt;$B$11,1,"")</f>
        <v>1</v>
      </c>
      <c r="G53" s="21">
        <f>IF('[4]master foreign claims'!H32/'[4]master foreign claims'!$C32&gt;$B$11,1,"")</f>
        <v>1</v>
      </c>
      <c r="H53" s="21">
        <f>IF('[4]master foreign claims'!I32/'[4]master foreign claims'!$C32&gt;$B$11,1,"")</f>
        <v>1</v>
      </c>
      <c r="I53" s="21">
        <f>IF('[4]master foreign claims'!J32/'[4]master foreign claims'!$C32&gt;$B$11,1,"")</f>
        <v>1</v>
      </c>
      <c r="J53" s="21">
        <f>IF('[4]master foreign claims'!K32/'[4]master foreign claims'!$C32&gt;$B$11,1,"")</f>
        <v>1</v>
      </c>
      <c r="K53" s="21">
        <f>IF('[4]master foreign claims'!L32/'[4]master foreign claims'!$C32&gt;$B$11,1,"")</f>
        <v>1</v>
      </c>
      <c r="L53" s="21">
        <f>IF('[4]master foreign claims'!M32/'[4]master foreign claims'!$C32&gt;$B$11,1,"")</f>
        <v>1</v>
      </c>
      <c r="M53" s="21" t="str">
        <f>IF('[4]master foreign claims'!N32/'[4]master foreign claims'!$C32&gt;$B$11,1,"")</f>
        <v/>
      </c>
      <c r="N53" s="21">
        <f>IF('[4]master foreign claims'!O32/'[4]master foreign claims'!$C32&gt;$B$11,1,"")</f>
        <v>1</v>
      </c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idden="1">
      <c r="A54" s="1" t="s">
        <v>47</v>
      </c>
      <c r="D54" s="21">
        <f>IF('[4]master foreign claims'!E33/'[4]master foreign claims'!$C33&gt;$B$11,1,"")</f>
        <v>1</v>
      </c>
      <c r="E54" s="21">
        <f>IF('[4]master foreign claims'!F33/'[4]master foreign claims'!$C33&gt;$B$11,1,"")</f>
        <v>1</v>
      </c>
      <c r="F54" s="21">
        <f>IF('[4]master foreign claims'!G33/'[4]master foreign claims'!$C33&gt;$B$11,1,"")</f>
        <v>1</v>
      </c>
      <c r="G54" s="21">
        <f>IF('[4]master foreign claims'!H33/'[4]master foreign claims'!$C33&gt;$B$11,1,"")</f>
        <v>1</v>
      </c>
      <c r="H54" s="21">
        <f>IF('[4]master foreign claims'!I33/'[4]master foreign claims'!$C33&gt;$B$11,1,"")</f>
        <v>1</v>
      </c>
      <c r="I54" s="21">
        <f>IF('[4]master foreign claims'!J33/'[4]master foreign claims'!$C33&gt;$B$11,1,"")</f>
        <v>1</v>
      </c>
      <c r="J54" s="21">
        <f>IF('[4]master foreign claims'!K33/'[4]master foreign claims'!$C33&gt;$B$11,1,"")</f>
        <v>1</v>
      </c>
      <c r="K54" s="21">
        <f>IF('[4]master foreign claims'!L33/'[4]master foreign claims'!$C33&gt;$B$11,1,"")</f>
        <v>1</v>
      </c>
      <c r="L54" s="21" t="str">
        <f>IF('[4]master foreign claims'!M33/'[4]master foreign claims'!$C33&gt;$B$11,1,"")</f>
        <v/>
      </c>
      <c r="M54" s="21">
        <f>IF('[4]master foreign claims'!N33/'[4]master foreign claims'!$C33&gt;$B$11,1,"")</f>
        <v>1</v>
      </c>
      <c r="N54" s="21">
        <f>IF('[4]master foreign claims'!O33/'[4]master foreign claims'!$C33&gt;$B$11,1,"")</f>
        <v>1</v>
      </c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idden="1">
      <c r="A55" s="1" t="s">
        <v>48</v>
      </c>
      <c r="D55" s="21">
        <f>IF('[4]master foreign claims'!E34/'[4]master foreign claims'!$C34&gt;$B$11,1,"")</f>
        <v>1</v>
      </c>
      <c r="E55" s="21">
        <f>IF('[4]master foreign claims'!F34/'[4]master foreign claims'!$C34&gt;$B$11,1,"")</f>
        <v>1</v>
      </c>
      <c r="F55" s="21">
        <f>IF('[4]master foreign claims'!G34/'[4]master foreign claims'!$C34&gt;$B$11,1,"")</f>
        <v>1</v>
      </c>
      <c r="G55" s="21">
        <f>IF('[4]master foreign claims'!H34/'[4]master foreign claims'!$C34&gt;$B$11,1,"")</f>
        <v>1</v>
      </c>
      <c r="H55" s="21">
        <f>IF('[4]master foreign claims'!I34/'[4]master foreign claims'!$C34&gt;$B$11,1,"")</f>
        <v>1</v>
      </c>
      <c r="I55" s="21" t="str">
        <f>IF('[4]master foreign claims'!J34/'[4]master foreign claims'!$C34&gt;$B$11,1,"")</f>
        <v/>
      </c>
      <c r="J55" s="21">
        <f>IF('[4]master foreign claims'!K34/'[4]master foreign claims'!$C34&gt;$B$11,1,"")</f>
        <v>1</v>
      </c>
      <c r="K55" s="21">
        <f>IF('[4]master foreign claims'!L34/'[4]master foreign claims'!$C34&gt;$B$11,1,"")</f>
        <v>1</v>
      </c>
      <c r="L55" s="21">
        <f>IF('[4]master foreign claims'!M34/'[4]master foreign claims'!$C34&gt;$B$11,1,"")</f>
        <v>1</v>
      </c>
      <c r="M55" s="21" t="str">
        <f>IF('[4]master foreign claims'!N34/'[4]master foreign claims'!$C34&gt;$B$11,1,"")</f>
        <v/>
      </c>
      <c r="N55" s="21" t="str">
        <f>IF('[4]master foreign claims'!O34/'[4]master foreign claims'!$C34&gt;$B$11,1,"")</f>
        <v/>
      </c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idden="1">
      <c r="A56" s="1" t="s">
        <v>49</v>
      </c>
      <c r="D56" s="21">
        <f>IF('[4]master foreign claims'!E35/'[4]master foreign claims'!$C35&gt;$B$11,1,"")</f>
        <v>1</v>
      </c>
      <c r="E56" s="21">
        <f>IF('[4]master foreign claims'!F35/'[4]master foreign claims'!$C35&gt;$B$11,1,"")</f>
        <v>1</v>
      </c>
      <c r="F56" s="21">
        <f>IF('[4]master foreign claims'!G35/'[4]master foreign claims'!$C35&gt;$B$11,1,"")</f>
        <v>1</v>
      </c>
      <c r="G56" s="21">
        <f>IF('[4]master foreign claims'!H35/'[4]master foreign claims'!$C35&gt;$B$11,1,"")</f>
        <v>1</v>
      </c>
      <c r="H56" s="21">
        <f>IF('[4]master foreign claims'!I35/'[4]master foreign claims'!$C35&gt;$B$11,1,"")</f>
        <v>1</v>
      </c>
      <c r="I56" s="21">
        <f>IF('[4]master foreign claims'!J35/'[4]master foreign claims'!$C35&gt;$B$11,1,"")</f>
        <v>1</v>
      </c>
      <c r="J56" s="21">
        <f>IF('[4]master foreign claims'!K35/'[4]master foreign claims'!$C35&gt;$B$11,1,"")</f>
        <v>1</v>
      </c>
      <c r="K56" s="21">
        <f>IF('[4]master foreign claims'!L35/'[4]master foreign claims'!$C35&gt;$B$11,1,"")</f>
        <v>1</v>
      </c>
      <c r="L56" s="21">
        <f>IF('[4]master foreign claims'!M35/'[4]master foreign claims'!$C35&gt;$B$11,1,"")</f>
        <v>1</v>
      </c>
      <c r="M56" s="21">
        <f>IF('[4]master foreign claims'!N35/'[4]master foreign claims'!$C35&gt;$B$11,1,"")</f>
        <v>1</v>
      </c>
      <c r="N56" s="21">
        <f>IF('[4]master foreign claims'!O35/'[4]master foreign claims'!$C35&gt;$B$11,1,"")</f>
        <v>1</v>
      </c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idden="1">
      <c r="A57" s="1" t="s">
        <v>51</v>
      </c>
      <c r="D57" s="21" t="str">
        <f>IF('[4]master foreign claims'!E36/'[4]master foreign claims'!$C36&gt;$B$11,1,"")</f>
        <v/>
      </c>
      <c r="E57" s="21" t="str">
        <f>IF('[4]master foreign claims'!F36/'[4]master foreign claims'!$C36&gt;$B$11,1,"")</f>
        <v/>
      </c>
      <c r="F57" s="21" t="str">
        <f>IF('[4]master foreign claims'!G36/'[4]master foreign claims'!$C36&gt;$B$11,1,"")</f>
        <v/>
      </c>
      <c r="G57" s="21">
        <f>IF('[4]master foreign claims'!H36/'[4]master foreign claims'!$C36&gt;$B$11,1,"")</f>
        <v>1</v>
      </c>
      <c r="H57" s="21" t="str">
        <f>IF('[4]master foreign claims'!I36/'[4]master foreign claims'!$C36&gt;$B$11,1,"")</f>
        <v/>
      </c>
      <c r="I57" s="21" t="str">
        <f>IF('[4]master foreign claims'!J36/'[4]master foreign claims'!$C36&gt;$B$11,1,"")</f>
        <v/>
      </c>
      <c r="J57" s="21" t="str">
        <f>IF('[4]master foreign claims'!K36/'[4]master foreign claims'!$C36&gt;$B$11,1,"")</f>
        <v/>
      </c>
      <c r="K57" s="21" t="str">
        <f>IF('[4]master foreign claims'!L36/'[4]master foreign claims'!$C36&gt;$B$11,1,"")</f>
        <v/>
      </c>
      <c r="L57" s="21" t="str">
        <f>IF('[4]master foreign claims'!M36/'[4]master foreign claims'!$C36&gt;$B$11,1,"")</f>
        <v/>
      </c>
      <c r="M57" s="21" t="str">
        <f>IF('[4]master foreign claims'!N36/'[4]master foreign claims'!$C36&gt;$B$11,1,"")</f>
        <v/>
      </c>
      <c r="N57" s="21" t="str">
        <f>IF('[4]master foreign claims'!O36/'[4]master foreign claims'!$C36&gt;$B$11,1,"")</f>
        <v/>
      </c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idden="1">
      <c r="A58" s="1" t="s">
        <v>50</v>
      </c>
      <c r="D58" s="21">
        <f>IF('[4]master foreign claims'!E37/'[4]master foreign claims'!$C37&gt;$B$11,1,"")</f>
        <v>1</v>
      </c>
      <c r="E58" s="21">
        <f>IF('[4]master foreign claims'!F37/'[4]master foreign claims'!$C37&gt;$B$11,1,"")</f>
        <v>1</v>
      </c>
      <c r="F58" s="21">
        <f>IF('[4]master foreign claims'!G37/'[4]master foreign claims'!$C37&gt;$B$11,1,"")</f>
        <v>1</v>
      </c>
      <c r="G58" s="21">
        <f>IF('[4]master foreign claims'!H37/'[4]master foreign claims'!$C37&gt;$B$11,1,"")</f>
        <v>1</v>
      </c>
      <c r="H58" s="21">
        <f>IF('[4]master foreign claims'!I37/'[4]master foreign claims'!$C37&gt;$B$11,1,"")</f>
        <v>1</v>
      </c>
      <c r="I58" s="21" t="str">
        <f>IF('[4]master foreign claims'!J37/'[4]master foreign claims'!$C37&gt;$B$11,1,"")</f>
        <v/>
      </c>
      <c r="J58" s="21">
        <f>IF('[4]master foreign claims'!K37/'[4]master foreign claims'!$C37&gt;$B$11,1,"")</f>
        <v>1</v>
      </c>
      <c r="K58" s="21">
        <f>IF('[4]master foreign claims'!L37/'[4]master foreign claims'!$C37&gt;$B$11,1,"")</f>
        <v>1</v>
      </c>
      <c r="L58" s="21" t="str">
        <f>IF('[4]master foreign claims'!M37/'[4]master foreign claims'!$C37&gt;$B$11,1,"")</f>
        <v/>
      </c>
      <c r="M58" s="21" t="str">
        <f>IF('[4]master foreign claims'!N37/'[4]master foreign claims'!$C37&gt;$B$11,1,"")</f>
        <v/>
      </c>
      <c r="N58" s="21" t="str">
        <f>IF('[4]master foreign claims'!O37/'[4]master foreign claims'!$C37&gt;$B$11,1,"")</f>
        <v/>
      </c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idden="1">
      <c r="A59" s="1" t="s">
        <v>52</v>
      </c>
      <c r="D59" s="21">
        <f>IF('[4]master foreign claims'!E38/'[4]master foreign claims'!$C38&gt;$B$11,1,"")</f>
        <v>1</v>
      </c>
      <c r="E59" s="21">
        <f>IF('[4]master foreign claims'!F38/'[4]master foreign claims'!$C38&gt;$B$11,1,"")</f>
        <v>1</v>
      </c>
      <c r="F59" s="21">
        <f>IF('[4]master foreign claims'!G38/'[4]master foreign claims'!$C38&gt;$B$11,1,"")</f>
        <v>1</v>
      </c>
      <c r="G59" s="21" t="str">
        <f>IF('[4]master foreign claims'!H38/'[4]master foreign claims'!$C38&gt;$B$11,1,"")</f>
        <v/>
      </c>
      <c r="H59" s="21">
        <f>IF('[4]master foreign claims'!I38/'[4]master foreign claims'!$C38&gt;$B$11,1,"")</f>
        <v>1</v>
      </c>
      <c r="I59" s="21" t="str">
        <f>IF('[4]master foreign claims'!J38/'[4]master foreign claims'!$C38&gt;$B$11,1,"")</f>
        <v/>
      </c>
      <c r="J59" s="21">
        <f>IF('[4]master foreign claims'!K38/'[4]master foreign claims'!$C38&gt;$B$11,1,"")</f>
        <v>1</v>
      </c>
      <c r="K59" s="21" t="str">
        <f>IF('[4]master foreign claims'!L38/'[4]master foreign claims'!$C38&gt;$B$11,1,"")</f>
        <v/>
      </c>
      <c r="L59" s="21">
        <f>IF('[4]master foreign claims'!M38/'[4]master foreign claims'!$C38&gt;$B$11,1,"")</f>
        <v>1</v>
      </c>
      <c r="M59" s="21">
        <f>IF('[4]master foreign claims'!N38/'[4]master foreign claims'!$C38&gt;$B$11,1,"")</f>
        <v>1</v>
      </c>
      <c r="N59" s="21">
        <f>IF('[4]master foreign claims'!O38/'[4]master foreign claims'!$C38&gt;$B$11,1,"")</f>
        <v>1</v>
      </c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idden="1">
      <c r="A60" s="1" t="s">
        <v>53</v>
      </c>
      <c r="D60" s="21">
        <f>IF('[4]master foreign claims'!E39/'[4]master foreign claims'!$C39&gt;$B$11,1,"")</f>
        <v>1</v>
      </c>
      <c r="E60" s="21">
        <f>IF('[4]master foreign claims'!F39/'[4]master foreign claims'!$C39&gt;$B$11,1,"")</f>
        <v>1</v>
      </c>
      <c r="F60" s="21">
        <f>IF('[4]master foreign claims'!G39/'[4]master foreign claims'!$C39&gt;$B$11,1,"")</f>
        <v>1</v>
      </c>
      <c r="G60" s="21">
        <f>IF('[4]master foreign claims'!H39/'[4]master foreign claims'!$C39&gt;$B$11,1,"")</f>
        <v>1</v>
      </c>
      <c r="H60" s="21">
        <f>IF('[4]master foreign claims'!I39/'[4]master foreign claims'!$C39&gt;$B$11,1,"")</f>
        <v>1</v>
      </c>
      <c r="I60" s="21" t="str">
        <f>IF('[4]master foreign claims'!J39/'[4]master foreign claims'!$C39&gt;$B$11,1,"")</f>
        <v/>
      </c>
      <c r="J60" s="21">
        <f>IF('[4]master foreign claims'!K39/'[4]master foreign claims'!$C39&gt;$B$11,1,"")</f>
        <v>1</v>
      </c>
      <c r="K60" s="21">
        <f>IF('[4]master foreign claims'!L39/'[4]master foreign claims'!$C39&gt;$B$11,1,"")</f>
        <v>1</v>
      </c>
      <c r="L60" s="21" t="str">
        <f>IF('[4]master foreign claims'!M39/'[4]master foreign claims'!$C39&gt;$B$11,1,"")</f>
        <v/>
      </c>
      <c r="M60" s="21" t="str">
        <f>IF('[4]master foreign claims'!N39/'[4]master foreign claims'!$C39&gt;$B$11,1,"")</f>
        <v/>
      </c>
      <c r="N60" s="21">
        <f>IF('[4]master foreign claims'!O39/'[4]master foreign claims'!$C39&gt;$B$11,1,"")</f>
        <v>1</v>
      </c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idden="1">
      <c r="A61" s="1" t="s">
        <v>56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1:26" ht="0.75" customHeight="1"/>
    <row r="63" spans="1:26" ht="11.25" hidden="1" customHeight="1">
      <c r="D63" s="17">
        <f t="shared" ref="D63:N63" si="6">AVERAGE(D14:D33)</f>
        <v>23.77759081504114</v>
      </c>
      <c r="E63" s="17">
        <f t="shared" si="6"/>
        <v>14.157626808593514</v>
      </c>
      <c r="F63" s="17">
        <f t="shared" si="6"/>
        <v>14.234562170927044</v>
      </c>
      <c r="G63" s="17">
        <f t="shared" si="6"/>
        <v>6.6919142108709675</v>
      </c>
      <c r="H63" s="17">
        <f t="shared" si="6"/>
        <v>4.1736619290613017</v>
      </c>
      <c r="I63" s="17">
        <f t="shared" si="6"/>
        <v>10.59821833035647</v>
      </c>
      <c r="J63" s="17">
        <f t="shared" si="6"/>
        <v>3.4064326539584378</v>
      </c>
      <c r="K63" s="17">
        <f t="shared" si="6"/>
        <v>3.0295863902381255</v>
      </c>
      <c r="L63" s="17">
        <f t="shared" si="6"/>
        <v>0.2621871604108203</v>
      </c>
      <c r="M63" s="17">
        <f t="shared" si="6"/>
        <v>0.51576371176886071</v>
      </c>
      <c r="N63" s="17">
        <f t="shared" si="6"/>
        <v>0.30756858204585769</v>
      </c>
    </row>
    <row r="64" spans="1:26" ht="0.75" customHeight="1"/>
  </sheetData>
  <mergeCells count="4">
    <mergeCell ref="A4:O4"/>
    <mergeCell ref="A6:N6"/>
    <mergeCell ref="AB6:AO6"/>
    <mergeCell ref="A36:N37"/>
  </mergeCells>
  <pageMargins left="0.75" right="0.75" top="1" bottom="1" header="0.5" footer="0.5"/>
  <pageSetup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"/>
  <sheetViews>
    <sheetView workbookViewId="0">
      <selection activeCell="K27" sqref="K27"/>
    </sheetView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"/>
  <sheetViews>
    <sheetView workbookViewId="0">
      <selection activeCell="L27" sqref="L27"/>
    </sheetView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"/>
  <sheetViews>
    <sheetView showGridLines="0" showRowColHeaders="0" workbookViewId="0">
      <selection activeCell="EQ59" sqref="EQ59"/>
    </sheetView>
  </sheetViews>
  <sheetFormatPr defaultColWidth="0.85546875" defaultRowHeight="3" customHeight="1"/>
  <cols>
    <col min="1" max="16384" width="0.85546875" style="95"/>
  </cols>
  <sheetData/>
  <pageMargins left="1" right="0.75" top="1.0900000000000001" bottom="0.25" header="0.6" footer="0.2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D64"/>
  <sheetViews>
    <sheetView workbookViewId="0">
      <selection activeCell="B13" sqref="B13"/>
    </sheetView>
  </sheetViews>
  <sheetFormatPr defaultRowHeight="12.75"/>
  <cols>
    <col min="1" max="1" width="22.5703125" style="1" customWidth="1"/>
    <col min="2" max="2" width="10.28515625" style="1" customWidth="1"/>
    <col min="3" max="3" width="13" style="1" bestFit="1" customWidth="1"/>
    <col min="4" max="4" width="9.140625" style="1"/>
    <col min="5" max="5" width="10.7109375" style="1" bestFit="1" customWidth="1"/>
    <col min="6" max="9" width="12.140625" style="1" bestFit="1" customWidth="1"/>
    <col min="10" max="10" width="10.7109375" style="1" bestFit="1" customWidth="1"/>
    <col min="11" max="13" width="12.140625" style="1" bestFit="1" customWidth="1"/>
    <col min="14" max="14" width="10.7109375" style="1" bestFit="1" customWidth="1"/>
    <col min="15" max="15" width="12.140625" style="1" bestFit="1" customWidth="1"/>
    <col min="16" max="16" width="9" style="1" bestFit="1" customWidth="1"/>
    <col min="17" max="17" width="12.140625" style="1" bestFit="1" customWidth="1"/>
    <col min="18" max="18" width="9.85546875" style="1" bestFit="1" customWidth="1"/>
    <col min="19" max="28" width="9.140625" style="1"/>
    <col min="29" max="29" width="11" style="1" bestFit="1" customWidth="1"/>
    <col min="30" max="31" width="8.7109375" style="1" bestFit="1" customWidth="1"/>
    <col min="32" max="32" width="9.42578125" style="1" customWidth="1"/>
    <col min="33" max="33" width="10.140625" style="1" customWidth="1"/>
    <col min="34" max="34" width="8.140625" style="1" bestFit="1" customWidth="1"/>
    <col min="35" max="38" width="9.140625" style="1"/>
    <col min="39" max="39" width="19.28515625" style="1" customWidth="1"/>
    <col min="40" max="40" width="11.5703125" style="1" customWidth="1"/>
    <col min="41" max="41" width="14.42578125" style="1" customWidth="1"/>
    <col min="42" max="42" width="17.140625" style="1" customWidth="1"/>
    <col min="43" max="44" width="9.140625" style="1"/>
    <col min="45" max="45" width="14" style="1" customWidth="1"/>
    <col min="46" max="46" width="4.28515625" style="1" customWidth="1"/>
    <col min="47" max="47" width="12.140625" style="1" bestFit="1" customWidth="1"/>
    <col min="48" max="48" width="14.42578125" style="1" customWidth="1"/>
    <col min="49" max="49" width="16.42578125" style="1" customWidth="1"/>
    <col min="50" max="50" width="20.28515625" style="1" customWidth="1"/>
    <col min="51" max="52" width="11.140625" style="1" bestFit="1" customWidth="1"/>
    <col min="53" max="53" width="11.140625" style="1" customWidth="1"/>
    <col min="54" max="54" width="17.28515625" style="1" customWidth="1"/>
    <col min="55" max="55" width="11.5703125" style="1" customWidth="1"/>
    <col min="56" max="56" width="15.140625" style="1" customWidth="1"/>
    <col min="57" max="256" width="9.140625" style="1"/>
    <col min="257" max="257" width="22.5703125" style="1" customWidth="1"/>
    <col min="258" max="258" width="10.28515625" style="1" customWidth="1"/>
    <col min="259" max="259" width="13" style="1" bestFit="1" customWidth="1"/>
    <col min="260" max="260" width="9.140625" style="1"/>
    <col min="261" max="261" width="10.7109375" style="1" bestFit="1" customWidth="1"/>
    <col min="262" max="265" width="12.140625" style="1" bestFit="1" customWidth="1"/>
    <col min="266" max="266" width="10.7109375" style="1" bestFit="1" customWidth="1"/>
    <col min="267" max="269" width="12.140625" style="1" bestFit="1" customWidth="1"/>
    <col min="270" max="270" width="10.7109375" style="1" bestFit="1" customWidth="1"/>
    <col min="271" max="271" width="12.140625" style="1" bestFit="1" customWidth="1"/>
    <col min="272" max="272" width="9" style="1" bestFit="1" customWidth="1"/>
    <col min="273" max="273" width="12.140625" style="1" bestFit="1" customWidth="1"/>
    <col min="274" max="274" width="9.85546875" style="1" bestFit="1" customWidth="1"/>
    <col min="275" max="284" width="9.140625" style="1"/>
    <col min="285" max="285" width="11" style="1" bestFit="1" customWidth="1"/>
    <col min="286" max="287" width="8.7109375" style="1" bestFit="1" customWidth="1"/>
    <col min="288" max="288" width="9.42578125" style="1" customWidth="1"/>
    <col min="289" max="289" width="10.140625" style="1" customWidth="1"/>
    <col min="290" max="290" width="8.140625" style="1" bestFit="1" customWidth="1"/>
    <col min="291" max="294" width="9.140625" style="1"/>
    <col min="295" max="295" width="19.28515625" style="1" customWidth="1"/>
    <col min="296" max="296" width="11.5703125" style="1" customWidth="1"/>
    <col min="297" max="297" width="14.42578125" style="1" customWidth="1"/>
    <col min="298" max="298" width="17.140625" style="1" customWidth="1"/>
    <col min="299" max="300" width="9.140625" style="1"/>
    <col min="301" max="301" width="14" style="1" customWidth="1"/>
    <col min="302" max="302" width="4.28515625" style="1" customWidth="1"/>
    <col min="303" max="303" width="12.140625" style="1" bestFit="1" customWidth="1"/>
    <col min="304" max="304" width="14.42578125" style="1" customWidth="1"/>
    <col min="305" max="305" width="16.42578125" style="1" customWidth="1"/>
    <col min="306" max="306" width="20.28515625" style="1" customWidth="1"/>
    <col min="307" max="308" width="11.140625" style="1" bestFit="1" customWidth="1"/>
    <col min="309" max="309" width="11.140625" style="1" customWidth="1"/>
    <col min="310" max="310" width="17.28515625" style="1" customWidth="1"/>
    <col min="311" max="311" width="11.5703125" style="1" customWidth="1"/>
    <col min="312" max="312" width="15.140625" style="1" customWidth="1"/>
    <col min="313" max="512" width="9.140625" style="1"/>
    <col min="513" max="513" width="22.5703125" style="1" customWidth="1"/>
    <col min="514" max="514" width="10.28515625" style="1" customWidth="1"/>
    <col min="515" max="515" width="13" style="1" bestFit="1" customWidth="1"/>
    <col min="516" max="516" width="9.140625" style="1"/>
    <col min="517" max="517" width="10.7109375" style="1" bestFit="1" customWidth="1"/>
    <col min="518" max="521" width="12.140625" style="1" bestFit="1" customWidth="1"/>
    <col min="522" max="522" width="10.7109375" style="1" bestFit="1" customWidth="1"/>
    <col min="523" max="525" width="12.140625" style="1" bestFit="1" customWidth="1"/>
    <col min="526" max="526" width="10.7109375" style="1" bestFit="1" customWidth="1"/>
    <col min="527" max="527" width="12.140625" style="1" bestFit="1" customWidth="1"/>
    <col min="528" max="528" width="9" style="1" bestFit="1" customWidth="1"/>
    <col min="529" max="529" width="12.140625" style="1" bestFit="1" customWidth="1"/>
    <col min="530" max="530" width="9.85546875" style="1" bestFit="1" customWidth="1"/>
    <col min="531" max="540" width="9.140625" style="1"/>
    <col min="541" max="541" width="11" style="1" bestFit="1" customWidth="1"/>
    <col min="542" max="543" width="8.7109375" style="1" bestFit="1" customWidth="1"/>
    <col min="544" max="544" width="9.42578125" style="1" customWidth="1"/>
    <col min="545" max="545" width="10.140625" style="1" customWidth="1"/>
    <col min="546" max="546" width="8.140625" style="1" bestFit="1" customWidth="1"/>
    <col min="547" max="550" width="9.140625" style="1"/>
    <col min="551" max="551" width="19.28515625" style="1" customWidth="1"/>
    <col min="552" max="552" width="11.5703125" style="1" customWidth="1"/>
    <col min="553" max="553" width="14.42578125" style="1" customWidth="1"/>
    <col min="554" max="554" width="17.140625" style="1" customWidth="1"/>
    <col min="555" max="556" width="9.140625" style="1"/>
    <col min="557" max="557" width="14" style="1" customWidth="1"/>
    <col min="558" max="558" width="4.28515625" style="1" customWidth="1"/>
    <col min="559" max="559" width="12.140625" style="1" bestFit="1" customWidth="1"/>
    <col min="560" max="560" width="14.42578125" style="1" customWidth="1"/>
    <col min="561" max="561" width="16.42578125" style="1" customWidth="1"/>
    <col min="562" max="562" width="20.28515625" style="1" customWidth="1"/>
    <col min="563" max="564" width="11.140625" style="1" bestFit="1" customWidth="1"/>
    <col min="565" max="565" width="11.140625" style="1" customWidth="1"/>
    <col min="566" max="566" width="17.28515625" style="1" customWidth="1"/>
    <col min="567" max="567" width="11.5703125" style="1" customWidth="1"/>
    <col min="568" max="568" width="15.140625" style="1" customWidth="1"/>
    <col min="569" max="768" width="9.140625" style="1"/>
    <col min="769" max="769" width="22.5703125" style="1" customWidth="1"/>
    <col min="770" max="770" width="10.28515625" style="1" customWidth="1"/>
    <col min="771" max="771" width="13" style="1" bestFit="1" customWidth="1"/>
    <col min="772" max="772" width="9.140625" style="1"/>
    <col min="773" max="773" width="10.7109375" style="1" bestFit="1" customWidth="1"/>
    <col min="774" max="777" width="12.140625" style="1" bestFit="1" customWidth="1"/>
    <col min="778" max="778" width="10.7109375" style="1" bestFit="1" customWidth="1"/>
    <col min="779" max="781" width="12.140625" style="1" bestFit="1" customWidth="1"/>
    <col min="782" max="782" width="10.7109375" style="1" bestFit="1" customWidth="1"/>
    <col min="783" max="783" width="12.140625" style="1" bestFit="1" customWidth="1"/>
    <col min="784" max="784" width="9" style="1" bestFit="1" customWidth="1"/>
    <col min="785" max="785" width="12.140625" style="1" bestFit="1" customWidth="1"/>
    <col min="786" max="786" width="9.85546875" style="1" bestFit="1" customWidth="1"/>
    <col min="787" max="796" width="9.140625" style="1"/>
    <col min="797" max="797" width="11" style="1" bestFit="1" customWidth="1"/>
    <col min="798" max="799" width="8.7109375" style="1" bestFit="1" customWidth="1"/>
    <col min="800" max="800" width="9.42578125" style="1" customWidth="1"/>
    <col min="801" max="801" width="10.140625" style="1" customWidth="1"/>
    <col min="802" max="802" width="8.140625" style="1" bestFit="1" customWidth="1"/>
    <col min="803" max="806" width="9.140625" style="1"/>
    <col min="807" max="807" width="19.28515625" style="1" customWidth="1"/>
    <col min="808" max="808" width="11.5703125" style="1" customWidth="1"/>
    <col min="809" max="809" width="14.42578125" style="1" customWidth="1"/>
    <col min="810" max="810" width="17.140625" style="1" customWidth="1"/>
    <col min="811" max="812" width="9.140625" style="1"/>
    <col min="813" max="813" width="14" style="1" customWidth="1"/>
    <col min="814" max="814" width="4.28515625" style="1" customWidth="1"/>
    <col min="815" max="815" width="12.140625" style="1" bestFit="1" customWidth="1"/>
    <col min="816" max="816" width="14.42578125" style="1" customWidth="1"/>
    <col min="817" max="817" width="16.42578125" style="1" customWidth="1"/>
    <col min="818" max="818" width="20.28515625" style="1" customWidth="1"/>
    <col min="819" max="820" width="11.140625" style="1" bestFit="1" customWidth="1"/>
    <col min="821" max="821" width="11.140625" style="1" customWidth="1"/>
    <col min="822" max="822" width="17.28515625" style="1" customWidth="1"/>
    <col min="823" max="823" width="11.5703125" style="1" customWidth="1"/>
    <col min="824" max="824" width="15.140625" style="1" customWidth="1"/>
    <col min="825" max="1024" width="9.140625" style="1"/>
    <col min="1025" max="1025" width="22.5703125" style="1" customWidth="1"/>
    <col min="1026" max="1026" width="10.28515625" style="1" customWidth="1"/>
    <col min="1027" max="1027" width="13" style="1" bestFit="1" customWidth="1"/>
    <col min="1028" max="1028" width="9.140625" style="1"/>
    <col min="1029" max="1029" width="10.7109375" style="1" bestFit="1" customWidth="1"/>
    <col min="1030" max="1033" width="12.140625" style="1" bestFit="1" customWidth="1"/>
    <col min="1034" max="1034" width="10.7109375" style="1" bestFit="1" customWidth="1"/>
    <col min="1035" max="1037" width="12.140625" style="1" bestFit="1" customWidth="1"/>
    <col min="1038" max="1038" width="10.7109375" style="1" bestFit="1" customWidth="1"/>
    <col min="1039" max="1039" width="12.140625" style="1" bestFit="1" customWidth="1"/>
    <col min="1040" max="1040" width="9" style="1" bestFit="1" customWidth="1"/>
    <col min="1041" max="1041" width="12.140625" style="1" bestFit="1" customWidth="1"/>
    <col min="1042" max="1042" width="9.85546875" style="1" bestFit="1" customWidth="1"/>
    <col min="1043" max="1052" width="9.140625" style="1"/>
    <col min="1053" max="1053" width="11" style="1" bestFit="1" customWidth="1"/>
    <col min="1054" max="1055" width="8.7109375" style="1" bestFit="1" customWidth="1"/>
    <col min="1056" max="1056" width="9.42578125" style="1" customWidth="1"/>
    <col min="1057" max="1057" width="10.140625" style="1" customWidth="1"/>
    <col min="1058" max="1058" width="8.140625" style="1" bestFit="1" customWidth="1"/>
    <col min="1059" max="1062" width="9.140625" style="1"/>
    <col min="1063" max="1063" width="19.28515625" style="1" customWidth="1"/>
    <col min="1064" max="1064" width="11.5703125" style="1" customWidth="1"/>
    <col min="1065" max="1065" width="14.42578125" style="1" customWidth="1"/>
    <col min="1066" max="1066" width="17.140625" style="1" customWidth="1"/>
    <col min="1067" max="1068" width="9.140625" style="1"/>
    <col min="1069" max="1069" width="14" style="1" customWidth="1"/>
    <col min="1070" max="1070" width="4.28515625" style="1" customWidth="1"/>
    <col min="1071" max="1071" width="12.140625" style="1" bestFit="1" customWidth="1"/>
    <col min="1072" max="1072" width="14.42578125" style="1" customWidth="1"/>
    <col min="1073" max="1073" width="16.42578125" style="1" customWidth="1"/>
    <col min="1074" max="1074" width="20.28515625" style="1" customWidth="1"/>
    <col min="1075" max="1076" width="11.140625" style="1" bestFit="1" customWidth="1"/>
    <col min="1077" max="1077" width="11.140625" style="1" customWidth="1"/>
    <col min="1078" max="1078" width="17.28515625" style="1" customWidth="1"/>
    <col min="1079" max="1079" width="11.5703125" style="1" customWidth="1"/>
    <col min="1080" max="1080" width="15.140625" style="1" customWidth="1"/>
    <col min="1081" max="1280" width="9.140625" style="1"/>
    <col min="1281" max="1281" width="22.5703125" style="1" customWidth="1"/>
    <col min="1282" max="1282" width="10.28515625" style="1" customWidth="1"/>
    <col min="1283" max="1283" width="13" style="1" bestFit="1" customWidth="1"/>
    <col min="1284" max="1284" width="9.140625" style="1"/>
    <col min="1285" max="1285" width="10.7109375" style="1" bestFit="1" customWidth="1"/>
    <col min="1286" max="1289" width="12.140625" style="1" bestFit="1" customWidth="1"/>
    <col min="1290" max="1290" width="10.7109375" style="1" bestFit="1" customWidth="1"/>
    <col min="1291" max="1293" width="12.140625" style="1" bestFit="1" customWidth="1"/>
    <col min="1294" max="1294" width="10.7109375" style="1" bestFit="1" customWidth="1"/>
    <col min="1295" max="1295" width="12.140625" style="1" bestFit="1" customWidth="1"/>
    <col min="1296" max="1296" width="9" style="1" bestFit="1" customWidth="1"/>
    <col min="1297" max="1297" width="12.140625" style="1" bestFit="1" customWidth="1"/>
    <col min="1298" max="1298" width="9.85546875" style="1" bestFit="1" customWidth="1"/>
    <col min="1299" max="1308" width="9.140625" style="1"/>
    <col min="1309" max="1309" width="11" style="1" bestFit="1" customWidth="1"/>
    <col min="1310" max="1311" width="8.7109375" style="1" bestFit="1" customWidth="1"/>
    <col min="1312" max="1312" width="9.42578125" style="1" customWidth="1"/>
    <col min="1313" max="1313" width="10.140625" style="1" customWidth="1"/>
    <col min="1314" max="1314" width="8.140625" style="1" bestFit="1" customWidth="1"/>
    <col min="1315" max="1318" width="9.140625" style="1"/>
    <col min="1319" max="1319" width="19.28515625" style="1" customWidth="1"/>
    <col min="1320" max="1320" width="11.5703125" style="1" customWidth="1"/>
    <col min="1321" max="1321" width="14.42578125" style="1" customWidth="1"/>
    <col min="1322" max="1322" width="17.140625" style="1" customWidth="1"/>
    <col min="1323" max="1324" width="9.140625" style="1"/>
    <col min="1325" max="1325" width="14" style="1" customWidth="1"/>
    <col min="1326" max="1326" width="4.28515625" style="1" customWidth="1"/>
    <col min="1327" max="1327" width="12.140625" style="1" bestFit="1" customWidth="1"/>
    <col min="1328" max="1328" width="14.42578125" style="1" customWidth="1"/>
    <col min="1329" max="1329" width="16.42578125" style="1" customWidth="1"/>
    <col min="1330" max="1330" width="20.28515625" style="1" customWidth="1"/>
    <col min="1331" max="1332" width="11.140625" style="1" bestFit="1" customWidth="1"/>
    <col min="1333" max="1333" width="11.140625" style="1" customWidth="1"/>
    <col min="1334" max="1334" width="17.28515625" style="1" customWidth="1"/>
    <col min="1335" max="1335" width="11.5703125" style="1" customWidth="1"/>
    <col min="1336" max="1336" width="15.140625" style="1" customWidth="1"/>
    <col min="1337" max="1536" width="9.140625" style="1"/>
    <col min="1537" max="1537" width="22.5703125" style="1" customWidth="1"/>
    <col min="1538" max="1538" width="10.28515625" style="1" customWidth="1"/>
    <col min="1539" max="1539" width="13" style="1" bestFit="1" customWidth="1"/>
    <col min="1540" max="1540" width="9.140625" style="1"/>
    <col min="1541" max="1541" width="10.7109375" style="1" bestFit="1" customWidth="1"/>
    <col min="1542" max="1545" width="12.140625" style="1" bestFit="1" customWidth="1"/>
    <col min="1546" max="1546" width="10.7109375" style="1" bestFit="1" customWidth="1"/>
    <col min="1547" max="1549" width="12.140625" style="1" bestFit="1" customWidth="1"/>
    <col min="1550" max="1550" width="10.7109375" style="1" bestFit="1" customWidth="1"/>
    <col min="1551" max="1551" width="12.140625" style="1" bestFit="1" customWidth="1"/>
    <col min="1552" max="1552" width="9" style="1" bestFit="1" customWidth="1"/>
    <col min="1553" max="1553" width="12.140625" style="1" bestFit="1" customWidth="1"/>
    <col min="1554" max="1554" width="9.85546875" style="1" bestFit="1" customWidth="1"/>
    <col min="1555" max="1564" width="9.140625" style="1"/>
    <col min="1565" max="1565" width="11" style="1" bestFit="1" customWidth="1"/>
    <col min="1566" max="1567" width="8.7109375" style="1" bestFit="1" customWidth="1"/>
    <col min="1568" max="1568" width="9.42578125" style="1" customWidth="1"/>
    <col min="1569" max="1569" width="10.140625" style="1" customWidth="1"/>
    <col min="1570" max="1570" width="8.140625" style="1" bestFit="1" customWidth="1"/>
    <col min="1571" max="1574" width="9.140625" style="1"/>
    <col min="1575" max="1575" width="19.28515625" style="1" customWidth="1"/>
    <col min="1576" max="1576" width="11.5703125" style="1" customWidth="1"/>
    <col min="1577" max="1577" width="14.42578125" style="1" customWidth="1"/>
    <col min="1578" max="1578" width="17.140625" style="1" customWidth="1"/>
    <col min="1579" max="1580" width="9.140625" style="1"/>
    <col min="1581" max="1581" width="14" style="1" customWidth="1"/>
    <col min="1582" max="1582" width="4.28515625" style="1" customWidth="1"/>
    <col min="1583" max="1583" width="12.140625" style="1" bestFit="1" customWidth="1"/>
    <col min="1584" max="1584" width="14.42578125" style="1" customWidth="1"/>
    <col min="1585" max="1585" width="16.42578125" style="1" customWidth="1"/>
    <col min="1586" max="1586" width="20.28515625" style="1" customWidth="1"/>
    <col min="1587" max="1588" width="11.140625" style="1" bestFit="1" customWidth="1"/>
    <col min="1589" max="1589" width="11.140625" style="1" customWidth="1"/>
    <col min="1590" max="1590" width="17.28515625" style="1" customWidth="1"/>
    <col min="1591" max="1591" width="11.5703125" style="1" customWidth="1"/>
    <col min="1592" max="1592" width="15.140625" style="1" customWidth="1"/>
    <col min="1593" max="1792" width="9.140625" style="1"/>
    <col min="1793" max="1793" width="22.5703125" style="1" customWidth="1"/>
    <col min="1794" max="1794" width="10.28515625" style="1" customWidth="1"/>
    <col min="1795" max="1795" width="13" style="1" bestFit="1" customWidth="1"/>
    <col min="1796" max="1796" width="9.140625" style="1"/>
    <col min="1797" max="1797" width="10.7109375" style="1" bestFit="1" customWidth="1"/>
    <col min="1798" max="1801" width="12.140625" style="1" bestFit="1" customWidth="1"/>
    <col min="1802" max="1802" width="10.7109375" style="1" bestFit="1" customWidth="1"/>
    <col min="1803" max="1805" width="12.140625" style="1" bestFit="1" customWidth="1"/>
    <col min="1806" max="1806" width="10.7109375" style="1" bestFit="1" customWidth="1"/>
    <col min="1807" max="1807" width="12.140625" style="1" bestFit="1" customWidth="1"/>
    <col min="1808" max="1808" width="9" style="1" bestFit="1" customWidth="1"/>
    <col min="1809" max="1809" width="12.140625" style="1" bestFit="1" customWidth="1"/>
    <col min="1810" max="1810" width="9.85546875" style="1" bestFit="1" customWidth="1"/>
    <col min="1811" max="1820" width="9.140625" style="1"/>
    <col min="1821" max="1821" width="11" style="1" bestFit="1" customWidth="1"/>
    <col min="1822" max="1823" width="8.7109375" style="1" bestFit="1" customWidth="1"/>
    <col min="1824" max="1824" width="9.42578125" style="1" customWidth="1"/>
    <col min="1825" max="1825" width="10.140625" style="1" customWidth="1"/>
    <col min="1826" max="1826" width="8.140625" style="1" bestFit="1" customWidth="1"/>
    <col min="1827" max="1830" width="9.140625" style="1"/>
    <col min="1831" max="1831" width="19.28515625" style="1" customWidth="1"/>
    <col min="1832" max="1832" width="11.5703125" style="1" customWidth="1"/>
    <col min="1833" max="1833" width="14.42578125" style="1" customWidth="1"/>
    <col min="1834" max="1834" width="17.140625" style="1" customWidth="1"/>
    <col min="1835" max="1836" width="9.140625" style="1"/>
    <col min="1837" max="1837" width="14" style="1" customWidth="1"/>
    <col min="1838" max="1838" width="4.28515625" style="1" customWidth="1"/>
    <col min="1839" max="1839" width="12.140625" style="1" bestFit="1" customWidth="1"/>
    <col min="1840" max="1840" width="14.42578125" style="1" customWidth="1"/>
    <col min="1841" max="1841" width="16.42578125" style="1" customWidth="1"/>
    <col min="1842" max="1842" width="20.28515625" style="1" customWidth="1"/>
    <col min="1843" max="1844" width="11.140625" style="1" bestFit="1" customWidth="1"/>
    <col min="1845" max="1845" width="11.140625" style="1" customWidth="1"/>
    <col min="1846" max="1846" width="17.28515625" style="1" customWidth="1"/>
    <col min="1847" max="1847" width="11.5703125" style="1" customWidth="1"/>
    <col min="1848" max="1848" width="15.140625" style="1" customWidth="1"/>
    <col min="1849" max="2048" width="9.140625" style="1"/>
    <col min="2049" max="2049" width="22.5703125" style="1" customWidth="1"/>
    <col min="2050" max="2050" width="10.28515625" style="1" customWidth="1"/>
    <col min="2051" max="2051" width="13" style="1" bestFit="1" customWidth="1"/>
    <col min="2052" max="2052" width="9.140625" style="1"/>
    <col min="2053" max="2053" width="10.7109375" style="1" bestFit="1" customWidth="1"/>
    <col min="2054" max="2057" width="12.140625" style="1" bestFit="1" customWidth="1"/>
    <col min="2058" max="2058" width="10.7109375" style="1" bestFit="1" customWidth="1"/>
    <col min="2059" max="2061" width="12.140625" style="1" bestFit="1" customWidth="1"/>
    <col min="2062" max="2062" width="10.7109375" style="1" bestFit="1" customWidth="1"/>
    <col min="2063" max="2063" width="12.140625" style="1" bestFit="1" customWidth="1"/>
    <col min="2064" max="2064" width="9" style="1" bestFit="1" customWidth="1"/>
    <col min="2065" max="2065" width="12.140625" style="1" bestFit="1" customWidth="1"/>
    <col min="2066" max="2066" width="9.85546875" style="1" bestFit="1" customWidth="1"/>
    <col min="2067" max="2076" width="9.140625" style="1"/>
    <col min="2077" max="2077" width="11" style="1" bestFit="1" customWidth="1"/>
    <col min="2078" max="2079" width="8.7109375" style="1" bestFit="1" customWidth="1"/>
    <col min="2080" max="2080" width="9.42578125" style="1" customWidth="1"/>
    <col min="2081" max="2081" width="10.140625" style="1" customWidth="1"/>
    <col min="2082" max="2082" width="8.140625" style="1" bestFit="1" customWidth="1"/>
    <col min="2083" max="2086" width="9.140625" style="1"/>
    <col min="2087" max="2087" width="19.28515625" style="1" customWidth="1"/>
    <col min="2088" max="2088" width="11.5703125" style="1" customWidth="1"/>
    <col min="2089" max="2089" width="14.42578125" style="1" customWidth="1"/>
    <col min="2090" max="2090" width="17.140625" style="1" customWidth="1"/>
    <col min="2091" max="2092" width="9.140625" style="1"/>
    <col min="2093" max="2093" width="14" style="1" customWidth="1"/>
    <col min="2094" max="2094" width="4.28515625" style="1" customWidth="1"/>
    <col min="2095" max="2095" width="12.140625" style="1" bestFit="1" customWidth="1"/>
    <col min="2096" max="2096" width="14.42578125" style="1" customWidth="1"/>
    <col min="2097" max="2097" width="16.42578125" style="1" customWidth="1"/>
    <col min="2098" max="2098" width="20.28515625" style="1" customWidth="1"/>
    <col min="2099" max="2100" width="11.140625" style="1" bestFit="1" customWidth="1"/>
    <col min="2101" max="2101" width="11.140625" style="1" customWidth="1"/>
    <col min="2102" max="2102" width="17.28515625" style="1" customWidth="1"/>
    <col min="2103" max="2103" width="11.5703125" style="1" customWidth="1"/>
    <col min="2104" max="2104" width="15.140625" style="1" customWidth="1"/>
    <col min="2105" max="2304" width="9.140625" style="1"/>
    <col min="2305" max="2305" width="22.5703125" style="1" customWidth="1"/>
    <col min="2306" max="2306" width="10.28515625" style="1" customWidth="1"/>
    <col min="2307" max="2307" width="13" style="1" bestFit="1" customWidth="1"/>
    <col min="2308" max="2308" width="9.140625" style="1"/>
    <col min="2309" max="2309" width="10.7109375" style="1" bestFit="1" customWidth="1"/>
    <col min="2310" max="2313" width="12.140625" style="1" bestFit="1" customWidth="1"/>
    <col min="2314" max="2314" width="10.7109375" style="1" bestFit="1" customWidth="1"/>
    <col min="2315" max="2317" width="12.140625" style="1" bestFit="1" customWidth="1"/>
    <col min="2318" max="2318" width="10.7109375" style="1" bestFit="1" customWidth="1"/>
    <col min="2319" max="2319" width="12.140625" style="1" bestFit="1" customWidth="1"/>
    <col min="2320" max="2320" width="9" style="1" bestFit="1" customWidth="1"/>
    <col min="2321" max="2321" width="12.140625" style="1" bestFit="1" customWidth="1"/>
    <col min="2322" max="2322" width="9.85546875" style="1" bestFit="1" customWidth="1"/>
    <col min="2323" max="2332" width="9.140625" style="1"/>
    <col min="2333" max="2333" width="11" style="1" bestFit="1" customWidth="1"/>
    <col min="2334" max="2335" width="8.7109375" style="1" bestFit="1" customWidth="1"/>
    <col min="2336" max="2336" width="9.42578125" style="1" customWidth="1"/>
    <col min="2337" max="2337" width="10.140625" style="1" customWidth="1"/>
    <col min="2338" max="2338" width="8.140625" style="1" bestFit="1" customWidth="1"/>
    <col min="2339" max="2342" width="9.140625" style="1"/>
    <col min="2343" max="2343" width="19.28515625" style="1" customWidth="1"/>
    <col min="2344" max="2344" width="11.5703125" style="1" customWidth="1"/>
    <col min="2345" max="2345" width="14.42578125" style="1" customWidth="1"/>
    <col min="2346" max="2346" width="17.140625" style="1" customWidth="1"/>
    <col min="2347" max="2348" width="9.140625" style="1"/>
    <col min="2349" max="2349" width="14" style="1" customWidth="1"/>
    <col min="2350" max="2350" width="4.28515625" style="1" customWidth="1"/>
    <col min="2351" max="2351" width="12.140625" style="1" bestFit="1" customWidth="1"/>
    <col min="2352" max="2352" width="14.42578125" style="1" customWidth="1"/>
    <col min="2353" max="2353" width="16.42578125" style="1" customWidth="1"/>
    <col min="2354" max="2354" width="20.28515625" style="1" customWidth="1"/>
    <col min="2355" max="2356" width="11.140625" style="1" bestFit="1" customWidth="1"/>
    <col min="2357" max="2357" width="11.140625" style="1" customWidth="1"/>
    <col min="2358" max="2358" width="17.28515625" style="1" customWidth="1"/>
    <col min="2359" max="2359" width="11.5703125" style="1" customWidth="1"/>
    <col min="2360" max="2360" width="15.140625" style="1" customWidth="1"/>
    <col min="2361" max="2560" width="9.140625" style="1"/>
    <col min="2561" max="2561" width="22.5703125" style="1" customWidth="1"/>
    <col min="2562" max="2562" width="10.28515625" style="1" customWidth="1"/>
    <col min="2563" max="2563" width="13" style="1" bestFit="1" customWidth="1"/>
    <col min="2564" max="2564" width="9.140625" style="1"/>
    <col min="2565" max="2565" width="10.7109375" style="1" bestFit="1" customWidth="1"/>
    <col min="2566" max="2569" width="12.140625" style="1" bestFit="1" customWidth="1"/>
    <col min="2570" max="2570" width="10.7109375" style="1" bestFit="1" customWidth="1"/>
    <col min="2571" max="2573" width="12.140625" style="1" bestFit="1" customWidth="1"/>
    <col min="2574" max="2574" width="10.7109375" style="1" bestFit="1" customWidth="1"/>
    <col min="2575" max="2575" width="12.140625" style="1" bestFit="1" customWidth="1"/>
    <col min="2576" max="2576" width="9" style="1" bestFit="1" customWidth="1"/>
    <col min="2577" max="2577" width="12.140625" style="1" bestFit="1" customWidth="1"/>
    <col min="2578" max="2578" width="9.85546875" style="1" bestFit="1" customWidth="1"/>
    <col min="2579" max="2588" width="9.140625" style="1"/>
    <col min="2589" max="2589" width="11" style="1" bestFit="1" customWidth="1"/>
    <col min="2590" max="2591" width="8.7109375" style="1" bestFit="1" customWidth="1"/>
    <col min="2592" max="2592" width="9.42578125" style="1" customWidth="1"/>
    <col min="2593" max="2593" width="10.140625" style="1" customWidth="1"/>
    <col min="2594" max="2594" width="8.140625" style="1" bestFit="1" customWidth="1"/>
    <col min="2595" max="2598" width="9.140625" style="1"/>
    <col min="2599" max="2599" width="19.28515625" style="1" customWidth="1"/>
    <col min="2600" max="2600" width="11.5703125" style="1" customWidth="1"/>
    <col min="2601" max="2601" width="14.42578125" style="1" customWidth="1"/>
    <col min="2602" max="2602" width="17.140625" style="1" customWidth="1"/>
    <col min="2603" max="2604" width="9.140625" style="1"/>
    <col min="2605" max="2605" width="14" style="1" customWidth="1"/>
    <col min="2606" max="2606" width="4.28515625" style="1" customWidth="1"/>
    <col min="2607" max="2607" width="12.140625" style="1" bestFit="1" customWidth="1"/>
    <col min="2608" max="2608" width="14.42578125" style="1" customWidth="1"/>
    <col min="2609" max="2609" width="16.42578125" style="1" customWidth="1"/>
    <col min="2610" max="2610" width="20.28515625" style="1" customWidth="1"/>
    <col min="2611" max="2612" width="11.140625" style="1" bestFit="1" customWidth="1"/>
    <col min="2613" max="2613" width="11.140625" style="1" customWidth="1"/>
    <col min="2614" max="2614" width="17.28515625" style="1" customWidth="1"/>
    <col min="2615" max="2615" width="11.5703125" style="1" customWidth="1"/>
    <col min="2616" max="2616" width="15.140625" style="1" customWidth="1"/>
    <col min="2617" max="2816" width="9.140625" style="1"/>
    <col min="2817" max="2817" width="22.5703125" style="1" customWidth="1"/>
    <col min="2818" max="2818" width="10.28515625" style="1" customWidth="1"/>
    <col min="2819" max="2819" width="13" style="1" bestFit="1" customWidth="1"/>
    <col min="2820" max="2820" width="9.140625" style="1"/>
    <col min="2821" max="2821" width="10.7109375" style="1" bestFit="1" customWidth="1"/>
    <col min="2822" max="2825" width="12.140625" style="1" bestFit="1" customWidth="1"/>
    <col min="2826" max="2826" width="10.7109375" style="1" bestFit="1" customWidth="1"/>
    <col min="2827" max="2829" width="12.140625" style="1" bestFit="1" customWidth="1"/>
    <col min="2830" max="2830" width="10.7109375" style="1" bestFit="1" customWidth="1"/>
    <col min="2831" max="2831" width="12.140625" style="1" bestFit="1" customWidth="1"/>
    <col min="2832" max="2832" width="9" style="1" bestFit="1" customWidth="1"/>
    <col min="2833" max="2833" width="12.140625" style="1" bestFit="1" customWidth="1"/>
    <col min="2834" max="2834" width="9.85546875" style="1" bestFit="1" customWidth="1"/>
    <col min="2835" max="2844" width="9.140625" style="1"/>
    <col min="2845" max="2845" width="11" style="1" bestFit="1" customWidth="1"/>
    <col min="2846" max="2847" width="8.7109375" style="1" bestFit="1" customWidth="1"/>
    <col min="2848" max="2848" width="9.42578125" style="1" customWidth="1"/>
    <col min="2849" max="2849" width="10.140625" style="1" customWidth="1"/>
    <col min="2850" max="2850" width="8.140625" style="1" bestFit="1" customWidth="1"/>
    <col min="2851" max="2854" width="9.140625" style="1"/>
    <col min="2855" max="2855" width="19.28515625" style="1" customWidth="1"/>
    <col min="2856" max="2856" width="11.5703125" style="1" customWidth="1"/>
    <col min="2857" max="2857" width="14.42578125" style="1" customWidth="1"/>
    <col min="2858" max="2858" width="17.140625" style="1" customWidth="1"/>
    <col min="2859" max="2860" width="9.140625" style="1"/>
    <col min="2861" max="2861" width="14" style="1" customWidth="1"/>
    <col min="2862" max="2862" width="4.28515625" style="1" customWidth="1"/>
    <col min="2863" max="2863" width="12.140625" style="1" bestFit="1" customWidth="1"/>
    <col min="2864" max="2864" width="14.42578125" style="1" customWidth="1"/>
    <col min="2865" max="2865" width="16.42578125" style="1" customWidth="1"/>
    <col min="2866" max="2866" width="20.28515625" style="1" customWidth="1"/>
    <col min="2867" max="2868" width="11.140625" style="1" bestFit="1" customWidth="1"/>
    <col min="2869" max="2869" width="11.140625" style="1" customWidth="1"/>
    <col min="2870" max="2870" width="17.28515625" style="1" customWidth="1"/>
    <col min="2871" max="2871" width="11.5703125" style="1" customWidth="1"/>
    <col min="2872" max="2872" width="15.140625" style="1" customWidth="1"/>
    <col min="2873" max="3072" width="9.140625" style="1"/>
    <col min="3073" max="3073" width="22.5703125" style="1" customWidth="1"/>
    <col min="3074" max="3074" width="10.28515625" style="1" customWidth="1"/>
    <col min="3075" max="3075" width="13" style="1" bestFit="1" customWidth="1"/>
    <col min="3076" max="3076" width="9.140625" style="1"/>
    <col min="3077" max="3077" width="10.7109375" style="1" bestFit="1" customWidth="1"/>
    <col min="3078" max="3081" width="12.140625" style="1" bestFit="1" customWidth="1"/>
    <col min="3082" max="3082" width="10.7109375" style="1" bestFit="1" customWidth="1"/>
    <col min="3083" max="3085" width="12.140625" style="1" bestFit="1" customWidth="1"/>
    <col min="3086" max="3086" width="10.7109375" style="1" bestFit="1" customWidth="1"/>
    <col min="3087" max="3087" width="12.140625" style="1" bestFit="1" customWidth="1"/>
    <col min="3088" max="3088" width="9" style="1" bestFit="1" customWidth="1"/>
    <col min="3089" max="3089" width="12.140625" style="1" bestFit="1" customWidth="1"/>
    <col min="3090" max="3090" width="9.85546875" style="1" bestFit="1" customWidth="1"/>
    <col min="3091" max="3100" width="9.140625" style="1"/>
    <col min="3101" max="3101" width="11" style="1" bestFit="1" customWidth="1"/>
    <col min="3102" max="3103" width="8.7109375" style="1" bestFit="1" customWidth="1"/>
    <col min="3104" max="3104" width="9.42578125" style="1" customWidth="1"/>
    <col min="3105" max="3105" width="10.140625" style="1" customWidth="1"/>
    <col min="3106" max="3106" width="8.140625" style="1" bestFit="1" customWidth="1"/>
    <col min="3107" max="3110" width="9.140625" style="1"/>
    <col min="3111" max="3111" width="19.28515625" style="1" customWidth="1"/>
    <col min="3112" max="3112" width="11.5703125" style="1" customWidth="1"/>
    <col min="3113" max="3113" width="14.42578125" style="1" customWidth="1"/>
    <col min="3114" max="3114" width="17.140625" style="1" customWidth="1"/>
    <col min="3115" max="3116" width="9.140625" style="1"/>
    <col min="3117" max="3117" width="14" style="1" customWidth="1"/>
    <col min="3118" max="3118" width="4.28515625" style="1" customWidth="1"/>
    <col min="3119" max="3119" width="12.140625" style="1" bestFit="1" customWidth="1"/>
    <col min="3120" max="3120" width="14.42578125" style="1" customWidth="1"/>
    <col min="3121" max="3121" width="16.42578125" style="1" customWidth="1"/>
    <col min="3122" max="3122" width="20.28515625" style="1" customWidth="1"/>
    <col min="3123" max="3124" width="11.140625" style="1" bestFit="1" customWidth="1"/>
    <col min="3125" max="3125" width="11.140625" style="1" customWidth="1"/>
    <col min="3126" max="3126" width="17.28515625" style="1" customWidth="1"/>
    <col min="3127" max="3127" width="11.5703125" style="1" customWidth="1"/>
    <col min="3128" max="3128" width="15.140625" style="1" customWidth="1"/>
    <col min="3129" max="3328" width="9.140625" style="1"/>
    <col min="3329" max="3329" width="22.5703125" style="1" customWidth="1"/>
    <col min="3330" max="3330" width="10.28515625" style="1" customWidth="1"/>
    <col min="3331" max="3331" width="13" style="1" bestFit="1" customWidth="1"/>
    <col min="3332" max="3332" width="9.140625" style="1"/>
    <col min="3333" max="3333" width="10.7109375" style="1" bestFit="1" customWidth="1"/>
    <col min="3334" max="3337" width="12.140625" style="1" bestFit="1" customWidth="1"/>
    <col min="3338" max="3338" width="10.7109375" style="1" bestFit="1" customWidth="1"/>
    <col min="3339" max="3341" width="12.140625" style="1" bestFit="1" customWidth="1"/>
    <col min="3342" max="3342" width="10.7109375" style="1" bestFit="1" customWidth="1"/>
    <col min="3343" max="3343" width="12.140625" style="1" bestFit="1" customWidth="1"/>
    <col min="3344" max="3344" width="9" style="1" bestFit="1" customWidth="1"/>
    <col min="3345" max="3345" width="12.140625" style="1" bestFit="1" customWidth="1"/>
    <col min="3346" max="3346" width="9.85546875" style="1" bestFit="1" customWidth="1"/>
    <col min="3347" max="3356" width="9.140625" style="1"/>
    <col min="3357" max="3357" width="11" style="1" bestFit="1" customWidth="1"/>
    <col min="3358" max="3359" width="8.7109375" style="1" bestFit="1" customWidth="1"/>
    <col min="3360" max="3360" width="9.42578125" style="1" customWidth="1"/>
    <col min="3361" max="3361" width="10.140625" style="1" customWidth="1"/>
    <col min="3362" max="3362" width="8.140625" style="1" bestFit="1" customWidth="1"/>
    <col min="3363" max="3366" width="9.140625" style="1"/>
    <col min="3367" max="3367" width="19.28515625" style="1" customWidth="1"/>
    <col min="3368" max="3368" width="11.5703125" style="1" customWidth="1"/>
    <col min="3369" max="3369" width="14.42578125" style="1" customWidth="1"/>
    <col min="3370" max="3370" width="17.140625" style="1" customWidth="1"/>
    <col min="3371" max="3372" width="9.140625" style="1"/>
    <col min="3373" max="3373" width="14" style="1" customWidth="1"/>
    <col min="3374" max="3374" width="4.28515625" style="1" customWidth="1"/>
    <col min="3375" max="3375" width="12.140625" style="1" bestFit="1" customWidth="1"/>
    <col min="3376" max="3376" width="14.42578125" style="1" customWidth="1"/>
    <col min="3377" max="3377" width="16.42578125" style="1" customWidth="1"/>
    <col min="3378" max="3378" width="20.28515625" style="1" customWidth="1"/>
    <col min="3379" max="3380" width="11.140625" style="1" bestFit="1" customWidth="1"/>
    <col min="3381" max="3381" width="11.140625" style="1" customWidth="1"/>
    <col min="3382" max="3382" width="17.28515625" style="1" customWidth="1"/>
    <col min="3383" max="3383" width="11.5703125" style="1" customWidth="1"/>
    <col min="3384" max="3384" width="15.140625" style="1" customWidth="1"/>
    <col min="3385" max="3584" width="9.140625" style="1"/>
    <col min="3585" max="3585" width="22.5703125" style="1" customWidth="1"/>
    <col min="3586" max="3586" width="10.28515625" style="1" customWidth="1"/>
    <col min="3587" max="3587" width="13" style="1" bestFit="1" customWidth="1"/>
    <col min="3588" max="3588" width="9.140625" style="1"/>
    <col min="3589" max="3589" width="10.7109375" style="1" bestFit="1" customWidth="1"/>
    <col min="3590" max="3593" width="12.140625" style="1" bestFit="1" customWidth="1"/>
    <col min="3594" max="3594" width="10.7109375" style="1" bestFit="1" customWidth="1"/>
    <col min="3595" max="3597" width="12.140625" style="1" bestFit="1" customWidth="1"/>
    <col min="3598" max="3598" width="10.7109375" style="1" bestFit="1" customWidth="1"/>
    <col min="3599" max="3599" width="12.140625" style="1" bestFit="1" customWidth="1"/>
    <col min="3600" max="3600" width="9" style="1" bestFit="1" customWidth="1"/>
    <col min="3601" max="3601" width="12.140625" style="1" bestFit="1" customWidth="1"/>
    <col min="3602" max="3602" width="9.85546875" style="1" bestFit="1" customWidth="1"/>
    <col min="3603" max="3612" width="9.140625" style="1"/>
    <col min="3613" max="3613" width="11" style="1" bestFit="1" customWidth="1"/>
    <col min="3614" max="3615" width="8.7109375" style="1" bestFit="1" customWidth="1"/>
    <col min="3616" max="3616" width="9.42578125" style="1" customWidth="1"/>
    <col min="3617" max="3617" width="10.140625" style="1" customWidth="1"/>
    <col min="3618" max="3618" width="8.140625" style="1" bestFit="1" customWidth="1"/>
    <col min="3619" max="3622" width="9.140625" style="1"/>
    <col min="3623" max="3623" width="19.28515625" style="1" customWidth="1"/>
    <col min="3624" max="3624" width="11.5703125" style="1" customWidth="1"/>
    <col min="3625" max="3625" width="14.42578125" style="1" customWidth="1"/>
    <col min="3626" max="3626" width="17.140625" style="1" customWidth="1"/>
    <col min="3627" max="3628" width="9.140625" style="1"/>
    <col min="3629" max="3629" width="14" style="1" customWidth="1"/>
    <col min="3630" max="3630" width="4.28515625" style="1" customWidth="1"/>
    <col min="3631" max="3631" width="12.140625" style="1" bestFit="1" customWidth="1"/>
    <col min="3632" max="3632" width="14.42578125" style="1" customWidth="1"/>
    <col min="3633" max="3633" width="16.42578125" style="1" customWidth="1"/>
    <col min="3634" max="3634" width="20.28515625" style="1" customWidth="1"/>
    <col min="3635" max="3636" width="11.140625" style="1" bestFit="1" customWidth="1"/>
    <col min="3637" max="3637" width="11.140625" style="1" customWidth="1"/>
    <col min="3638" max="3638" width="17.28515625" style="1" customWidth="1"/>
    <col min="3639" max="3639" width="11.5703125" style="1" customWidth="1"/>
    <col min="3640" max="3640" width="15.140625" style="1" customWidth="1"/>
    <col min="3641" max="3840" width="9.140625" style="1"/>
    <col min="3841" max="3841" width="22.5703125" style="1" customWidth="1"/>
    <col min="3842" max="3842" width="10.28515625" style="1" customWidth="1"/>
    <col min="3843" max="3843" width="13" style="1" bestFit="1" customWidth="1"/>
    <col min="3844" max="3844" width="9.140625" style="1"/>
    <col min="3845" max="3845" width="10.7109375" style="1" bestFit="1" customWidth="1"/>
    <col min="3846" max="3849" width="12.140625" style="1" bestFit="1" customWidth="1"/>
    <col min="3850" max="3850" width="10.7109375" style="1" bestFit="1" customWidth="1"/>
    <col min="3851" max="3853" width="12.140625" style="1" bestFit="1" customWidth="1"/>
    <col min="3854" max="3854" width="10.7109375" style="1" bestFit="1" customWidth="1"/>
    <col min="3855" max="3855" width="12.140625" style="1" bestFit="1" customWidth="1"/>
    <col min="3856" max="3856" width="9" style="1" bestFit="1" customWidth="1"/>
    <col min="3857" max="3857" width="12.140625" style="1" bestFit="1" customWidth="1"/>
    <col min="3858" max="3858" width="9.85546875" style="1" bestFit="1" customWidth="1"/>
    <col min="3859" max="3868" width="9.140625" style="1"/>
    <col min="3869" max="3869" width="11" style="1" bestFit="1" customWidth="1"/>
    <col min="3870" max="3871" width="8.7109375" style="1" bestFit="1" customWidth="1"/>
    <col min="3872" max="3872" width="9.42578125" style="1" customWidth="1"/>
    <col min="3873" max="3873" width="10.140625" style="1" customWidth="1"/>
    <col min="3874" max="3874" width="8.140625" style="1" bestFit="1" customWidth="1"/>
    <col min="3875" max="3878" width="9.140625" style="1"/>
    <col min="3879" max="3879" width="19.28515625" style="1" customWidth="1"/>
    <col min="3880" max="3880" width="11.5703125" style="1" customWidth="1"/>
    <col min="3881" max="3881" width="14.42578125" style="1" customWidth="1"/>
    <col min="3882" max="3882" width="17.140625" style="1" customWidth="1"/>
    <col min="3883" max="3884" width="9.140625" style="1"/>
    <col min="3885" max="3885" width="14" style="1" customWidth="1"/>
    <col min="3886" max="3886" width="4.28515625" style="1" customWidth="1"/>
    <col min="3887" max="3887" width="12.140625" style="1" bestFit="1" customWidth="1"/>
    <col min="3888" max="3888" width="14.42578125" style="1" customWidth="1"/>
    <col min="3889" max="3889" width="16.42578125" style="1" customWidth="1"/>
    <col min="3890" max="3890" width="20.28515625" style="1" customWidth="1"/>
    <col min="3891" max="3892" width="11.140625" style="1" bestFit="1" customWidth="1"/>
    <col min="3893" max="3893" width="11.140625" style="1" customWidth="1"/>
    <col min="3894" max="3894" width="17.28515625" style="1" customWidth="1"/>
    <col min="3895" max="3895" width="11.5703125" style="1" customWidth="1"/>
    <col min="3896" max="3896" width="15.140625" style="1" customWidth="1"/>
    <col min="3897" max="4096" width="9.140625" style="1"/>
    <col min="4097" max="4097" width="22.5703125" style="1" customWidth="1"/>
    <col min="4098" max="4098" width="10.28515625" style="1" customWidth="1"/>
    <col min="4099" max="4099" width="13" style="1" bestFit="1" customWidth="1"/>
    <col min="4100" max="4100" width="9.140625" style="1"/>
    <col min="4101" max="4101" width="10.7109375" style="1" bestFit="1" customWidth="1"/>
    <col min="4102" max="4105" width="12.140625" style="1" bestFit="1" customWidth="1"/>
    <col min="4106" max="4106" width="10.7109375" style="1" bestFit="1" customWidth="1"/>
    <col min="4107" max="4109" width="12.140625" style="1" bestFit="1" customWidth="1"/>
    <col min="4110" max="4110" width="10.7109375" style="1" bestFit="1" customWidth="1"/>
    <col min="4111" max="4111" width="12.140625" style="1" bestFit="1" customWidth="1"/>
    <col min="4112" max="4112" width="9" style="1" bestFit="1" customWidth="1"/>
    <col min="4113" max="4113" width="12.140625" style="1" bestFit="1" customWidth="1"/>
    <col min="4114" max="4114" width="9.85546875" style="1" bestFit="1" customWidth="1"/>
    <col min="4115" max="4124" width="9.140625" style="1"/>
    <col min="4125" max="4125" width="11" style="1" bestFit="1" customWidth="1"/>
    <col min="4126" max="4127" width="8.7109375" style="1" bestFit="1" customWidth="1"/>
    <col min="4128" max="4128" width="9.42578125" style="1" customWidth="1"/>
    <col min="4129" max="4129" width="10.140625" style="1" customWidth="1"/>
    <col min="4130" max="4130" width="8.140625" style="1" bestFit="1" customWidth="1"/>
    <col min="4131" max="4134" width="9.140625" style="1"/>
    <col min="4135" max="4135" width="19.28515625" style="1" customWidth="1"/>
    <col min="4136" max="4136" width="11.5703125" style="1" customWidth="1"/>
    <col min="4137" max="4137" width="14.42578125" style="1" customWidth="1"/>
    <col min="4138" max="4138" width="17.140625" style="1" customWidth="1"/>
    <col min="4139" max="4140" width="9.140625" style="1"/>
    <col min="4141" max="4141" width="14" style="1" customWidth="1"/>
    <col min="4142" max="4142" width="4.28515625" style="1" customWidth="1"/>
    <col min="4143" max="4143" width="12.140625" style="1" bestFit="1" customWidth="1"/>
    <col min="4144" max="4144" width="14.42578125" style="1" customWidth="1"/>
    <col min="4145" max="4145" width="16.42578125" style="1" customWidth="1"/>
    <col min="4146" max="4146" width="20.28515625" style="1" customWidth="1"/>
    <col min="4147" max="4148" width="11.140625" style="1" bestFit="1" customWidth="1"/>
    <col min="4149" max="4149" width="11.140625" style="1" customWidth="1"/>
    <col min="4150" max="4150" width="17.28515625" style="1" customWidth="1"/>
    <col min="4151" max="4151" width="11.5703125" style="1" customWidth="1"/>
    <col min="4152" max="4152" width="15.140625" style="1" customWidth="1"/>
    <col min="4153" max="4352" width="9.140625" style="1"/>
    <col min="4353" max="4353" width="22.5703125" style="1" customWidth="1"/>
    <col min="4354" max="4354" width="10.28515625" style="1" customWidth="1"/>
    <col min="4355" max="4355" width="13" style="1" bestFit="1" customWidth="1"/>
    <col min="4356" max="4356" width="9.140625" style="1"/>
    <col min="4357" max="4357" width="10.7109375" style="1" bestFit="1" customWidth="1"/>
    <col min="4358" max="4361" width="12.140625" style="1" bestFit="1" customWidth="1"/>
    <col min="4362" max="4362" width="10.7109375" style="1" bestFit="1" customWidth="1"/>
    <col min="4363" max="4365" width="12.140625" style="1" bestFit="1" customWidth="1"/>
    <col min="4366" max="4366" width="10.7109375" style="1" bestFit="1" customWidth="1"/>
    <col min="4367" max="4367" width="12.140625" style="1" bestFit="1" customWidth="1"/>
    <col min="4368" max="4368" width="9" style="1" bestFit="1" customWidth="1"/>
    <col min="4369" max="4369" width="12.140625" style="1" bestFit="1" customWidth="1"/>
    <col min="4370" max="4370" width="9.85546875" style="1" bestFit="1" customWidth="1"/>
    <col min="4371" max="4380" width="9.140625" style="1"/>
    <col min="4381" max="4381" width="11" style="1" bestFit="1" customWidth="1"/>
    <col min="4382" max="4383" width="8.7109375" style="1" bestFit="1" customWidth="1"/>
    <col min="4384" max="4384" width="9.42578125" style="1" customWidth="1"/>
    <col min="4385" max="4385" width="10.140625" style="1" customWidth="1"/>
    <col min="4386" max="4386" width="8.140625" style="1" bestFit="1" customWidth="1"/>
    <col min="4387" max="4390" width="9.140625" style="1"/>
    <col min="4391" max="4391" width="19.28515625" style="1" customWidth="1"/>
    <col min="4392" max="4392" width="11.5703125" style="1" customWidth="1"/>
    <col min="4393" max="4393" width="14.42578125" style="1" customWidth="1"/>
    <col min="4394" max="4394" width="17.140625" style="1" customWidth="1"/>
    <col min="4395" max="4396" width="9.140625" style="1"/>
    <col min="4397" max="4397" width="14" style="1" customWidth="1"/>
    <col min="4398" max="4398" width="4.28515625" style="1" customWidth="1"/>
    <col min="4399" max="4399" width="12.140625" style="1" bestFit="1" customWidth="1"/>
    <col min="4400" max="4400" width="14.42578125" style="1" customWidth="1"/>
    <col min="4401" max="4401" width="16.42578125" style="1" customWidth="1"/>
    <col min="4402" max="4402" width="20.28515625" style="1" customWidth="1"/>
    <col min="4403" max="4404" width="11.140625" style="1" bestFit="1" customWidth="1"/>
    <col min="4405" max="4405" width="11.140625" style="1" customWidth="1"/>
    <col min="4406" max="4406" width="17.28515625" style="1" customWidth="1"/>
    <col min="4407" max="4407" width="11.5703125" style="1" customWidth="1"/>
    <col min="4408" max="4408" width="15.140625" style="1" customWidth="1"/>
    <col min="4409" max="4608" width="9.140625" style="1"/>
    <col min="4609" max="4609" width="22.5703125" style="1" customWidth="1"/>
    <col min="4610" max="4610" width="10.28515625" style="1" customWidth="1"/>
    <col min="4611" max="4611" width="13" style="1" bestFit="1" customWidth="1"/>
    <col min="4612" max="4612" width="9.140625" style="1"/>
    <col min="4613" max="4613" width="10.7109375" style="1" bestFit="1" customWidth="1"/>
    <col min="4614" max="4617" width="12.140625" style="1" bestFit="1" customWidth="1"/>
    <col min="4618" max="4618" width="10.7109375" style="1" bestFit="1" customWidth="1"/>
    <col min="4619" max="4621" width="12.140625" style="1" bestFit="1" customWidth="1"/>
    <col min="4622" max="4622" width="10.7109375" style="1" bestFit="1" customWidth="1"/>
    <col min="4623" max="4623" width="12.140625" style="1" bestFit="1" customWidth="1"/>
    <col min="4624" max="4624" width="9" style="1" bestFit="1" customWidth="1"/>
    <col min="4625" max="4625" width="12.140625" style="1" bestFit="1" customWidth="1"/>
    <col min="4626" max="4626" width="9.85546875" style="1" bestFit="1" customWidth="1"/>
    <col min="4627" max="4636" width="9.140625" style="1"/>
    <col min="4637" max="4637" width="11" style="1" bestFit="1" customWidth="1"/>
    <col min="4638" max="4639" width="8.7109375" style="1" bestFit="1" customWidth="1"/>
    <col min="4640" max="4640" width="9.42578125" style="1" customWidth="1"/>
    <col min="4641" max="4641" width="10.140625" style="1" customWidth="1"/>
    <col min="4642" max="4642" width="8.140625" style="1" bestFit="1" customWidth="1"/>
    <col min="4643" max="4646" width="9.140625" style="1"/>
    <col min="4647" max="4647" width="19.28515625" style="1" customWidth="1"/>
    <col min="4648" max="4648" width="11.5703125" style="1" customWidth="1"/>
    <col min="4649" max="4649" width="14.42578125" style="1" customWidth="1"/>
    <col min="4650" max="4650" width="17.140625" style="1" customWidth="1"/>
    <col min="4651" max="4652" width="9.140625" style="1"/>
    <col min="4653" max="4653" width="14" style="1" customWidth="1"/>
    <col min="4654" max="4654" width="4.28515625" style="1" customWidth="1"/>
    <col min="4655" max="4655" width="12.140625" style="1" bestFit="1" customWidth="1"/>
    <col min="4656" max="4656" width="14.42578125" style="1" customWidth="1"/>
    <col min="4657" max="4657" width="16.42578125" style="1" customWidth="1"/>
    <col min="4658" max="4658" width="20.28515625" style="1" customWidth="1"/>
    <col min="4659" max="4660" width="11.140625" style="1" bestFit="1" customWidth="1"/>
    <col min="4661" max="4661" width="11.140625" style="1" customWidth="1"/>
    <col min="4662" max="4662" width="17.28515625" style="1" customWidth="1"/>
    <col min="4663" max="4663" width="11.5703125" style="1" customWidth="1"/>
    <col min="4664" max="4664" width="15.140625" style="1" customWidth="1"/>
    <col min="4665" max="4864" width="9.140625" style="1"/>
    <col min="4865" max="4865" width="22.5703125" style="1" customWidth="1"/>
    <col min="4866" max="4866" width="10.28515625" style="1" customWidth="1"/>
    <col min="4867" max="4867" width="13" style="1" bestFit="1" customWidth="1"/>
    <col min="4868" max="4868" width="9.140625" style="1"/>
    <col min="4869" max="4869" width="10.7109375" style="1" bestFit="1" customWidth="1"/>
    <col min="4870" max="4873" width="12.140625" style="1" bestFit="1" customWidth="1"/>
    <col min="4874" max="4874" width="10.7109375" style="1" bestFit="1" customWidth="1"/>
    <col min="4875" max="4877" width="12.140625" style="1" bestFit="1" customWidth="1"/>
    <col min="4878" max="4878" width="10.7109375" style="1" bestFit="1" customWidth="1"/>
    <col min="4879" max="4879" width="12.140625" style="1" bestFit="1" customWidth="1"/>
    <col min="4880" max="4880" width="9" style="1" bestFit="1" customWidth="1"/>
    <col min="4881" max="4881" width="12.140625" style="1" bestFit="1" customWidth="1"/>
    <col min="4882" max="4882" width="9.85546875" style="1" bestFit="1" customWidth="1"/>
    <col min="4883" max="4892" width="9.140625" style="1"/>
    <col min="4893" max="4893" width="11" style="1" bestFit="1" customWidth="1"/>
    <col min="4894" max="4895" width="8.7109375" style="1" bestFit="1" customWidth="1"/>
    <col min="4896" max="4896" width="9.42578125" style="1" customWidth="1"/>
    <col min="4897" max="4897" width="10.140625" style="1" customWidth="1"/>
    <col min="4898" max="4898" width="8.140625" style="1" bestFit="1" customWidth="1"/>
    <col min="4899" max="4902" width="9.140625" style="1"/>
    <col min="4903" max="4903" width="19.28515625" style="1" customWidth="1"/>
    <col min="4904" max="4904" width="11.5703125" style="1" customWidth="1"/>
    <col min="4905" max="4905" width="14.42578125" style="1" customWidth="1"/>
    <col min="4906" max="4906" width="17.140625" style="1" customWidth="1"/>
    <col min="4907" max="4908" width="9.140625" style="1"/>
    <col min="4909" max="4909" width="14" style="1" customWidth="1"/>
    <col min="4910" max="4910" width="4.28515625" style="1" customWidth="1"/>
    <col min="4911" max="4911" width="12.140625" style="1" bestFit="1" customWidth="1"/>
    <col min="4912" max="4912" width="14.42578125" style="1" customWidth="1"/>
    <col min="4913" max="4913" width="16.42578125" style="1" customWidth="1"/>
    <col min="4914" max="4914" width="20.28515625" style="1" customWidth="1"/>
    <col min="4915" max="4916" width="11.140625" style="1" bestFit="1" customWidth="1"/>
    <col min="4917" max="4917" width="11.140625" style="1" customWidth="1"/>
    <col min="4918" max="4918" width="17.28515625" style="1" customWidth="1"/>
    <col min="4919" max="4919" width="11.5703125" style="1" customWidth="1"/>
    <col min="4920" max="4920" width="15.140625" style="1" customWidth="1"/>
    <col min="4921" max="5120" width="9.140625" style="1"/>
    <col min="5121" max="5121" width="22.5703125" style="1" customWidth="1"/>
    <col min="5122" max="5122" width="10.28515625" style="1" customWidth="1"/>
    <col min="5123" max="5123" width="13" style="1" bestFit="1" customWidth="1"/>
    <col min="5124" max="5124" width="9.140625" style="1"/>
    <col min="5125" max="5125" width="10.7109375" style="1" bestFit="1" customWidth="1"/>
    <col min="5126" max="5129" width="12.140625" style="1" bestFit="1" customWidth="1"/>
    <col min="5130" max="5130" width="10.7109375" style="1" bestFit="1" customWidth="1"/>
    <col min="5131" max="5133" width="12.140625" style="1" bestFit="1" customWidth="1"/>
    <col min="5134" max="5134" width="10.7109375" style="1" bestFit="1" customWidth="1"/>
    <col min="5135" max="5135" width="12.140625" style="1" bestFit="1" customWidth="1"/>
    <col min="5136" max="5136" width="9" style="1" bestFit="1" customWidth="1"/>
    <col min="5137" max="5137" width="12.140625" style="1" bestFit="1" customWidth="1"/>
    <col min="5138" max="5138" width="9.85546875" style="1" bestFit="1" customWidth="1"/>
    <col min="5139" max="5148" width="9.140625" style="1"/>
    <col min="5149" max="5149" width="11" style="1" bestFit="1" customWidth="1"/>
    <col min="5150" max="5151" width="8.7109375" style="1" bestFit="1" customWidth="1"/>
    <col min="5152" max="5152" width="9.42578125" style="1" customWidth="1"/>
    <col min="5153" max="5153" width="10.140625" style="1" customWidth="1"/>
    <col min="5154" max="5154" width="8.140625" style="1" bestFit="1" customWidth="1"/>
    <col min="5155" max="5158" width="9.140625" style="1"/>
    <col min="5159" max="5159" width="19.28515625" style="1" customWidth="1"/>
    <col min="5160" max="5160" width="11.5703125" style="1" customWidth="1"/>
    <col min="5161" max="5161" width="14.42578125" style="1" customWidth="1"/>
    <col min="5162" max="5162" width="17.140625" style="1" customWidth="1"/>
    <col min="5163" max="5164" width="9.140625" style="1"/>
    <col min="5165" max="5165" width="14" style="1" customWidth="1"/>
    <col min="5166" max="5166" width="4.28515625" style="1" customWidth="1"/>
    <col min="5167" max="5167" width="12.140625" style="1" bestFit="1" customWidth="1"/>
    <col min="5168" max="5168" width="14.42578125" style="1" customWidth="1"/>
    <col min="5169" max="5169" width="16.42578125" style="1" customWidth="1"/>
    <col min="5170" max="5170" width="20.28515625" style="1" customWidth="1"/>
    <col min="5171" max="5172" width="11.140625" style="1" bestFit="1" customWidth="1"/>
    <col min="5173" max="5173" width="11.140625" style="1" customWidth="1"/>
    <col min="5174" max="5174" width="17.28515625" style="1" customWidth="1"/>
    <col min="5175" max="5175" width="11.5703125" style="1" customWidth="1"/>
    <col min="5176" max="5176" width="15.140625" style="1" customWidth="1"/>
    <col min="5177" max="5376" width="9.140625" style="1"/>
    <col min="5377" max="5377" width="22.5703125" style="1" customWidth="1"/>
    <col min="5378" max="5378" width="10.28515625" style="1" customWidth="1"/>
    <col min="5379" max="5379" width="13" style="1" bestFit="1" customWidth="1"/>
    <col min="5380" max="5380" width="9.140625" style="1"/>
    <col min="5381" max="5381" width="10.7109375" style="1" bestFit="1" customWidth="1"/>
    <col min="5382" max="5385" width="12.140625" style="1" bestFit="1" customWidth="1"/>
    <col min="5386" max="5386" width="10.7109375" style="1" bestFit="1" customWidth="1"/>
    <col min="5387" max="5389" width="12.140625" style="1" bestFit="1" customWidth="1"/>
    <col min="5390" max="5390" width="10.7109375" style="1" bestFit="1" customWidth="1"/>
    <col min="5391" max="5391" width="12.140625" style="1" bestFit="1" customWidth="1"/>
    <col min="5392" max="5392" width="9" style="1" bestFit="1" customWidth="1"/>
    <col min="5393" max="5393" width="12.140625" style="1" bestFit="1" customWidth="1"/>
    <col min="5394" max="5394" width="9.85546875" style="1" bestFit="1" customWidth="1"/>
    <col min="5395" max="5404" width="9.140625" style="1"/>
    <col min="5405" max="5405" width="11" style="1" bestFit="1" customWidth="1"/>
    <col min="5406" max="5407" width="8.7109375" style="1" bestFit="1" customWidth="1"/>
    <col min="5408" max="5408" width="9.42578125" style="1" customWidth="1"/>
    <col min="5409" max="5409" width="10.140625" style="1" customWidth="1"/>
    <col min="5410" max="5410" width="8.140625" style="1" bestFit="1" customWidth="1"/>
    <col min="5411" max="5414" width="9.140625" style="1"/>
    <col min="5415" max="5415" width="19.28515625" style="1" customWidth="1"/>
    <col min="5416" max="5416" width="11.5703125" style="1" customWidth="1"/>
    <col min="5417" max="5417" width="14.42578125" style="1" customWidth="1"/>
    <col min="5418" max="5418" width="17.140625" style="1" customWidth="1"/>
    <col min="5419" max="5420" width="9.140625" style="1"/>
    <col min="5421" max="5421" width="14" style="1" customWidth="1"/>
    <col min="5422" max="5422" width="4.28515625" style="1" customWidth="1"/>
    <col min="5423" max="5423" width="12.140625" style="1" bestFit="1" customWidth="1"/>
    <col min="5424" max="5424" width="14.42578125" style="1" customWidth="1"/>
    <col min="5425" max="5425" width="16.42578125" style="1" customWidth="1"/>
    <col min="5426" max="5426" width="20.28515625" style="1" customWidth="1"/>
    <col min="5427" max="5428" width="11.140625" style="1" bestFit="1" customWidth="1"/>
    <col min="5429" max="5429" width="11.140625" style="1" customWidth="1"/>
    <col min="5430" max="5430" width="17.28515625" style="1" customWidth="1"/>
    <col min="5431" max="5431" width="11.5703125" style="1" customWidth="1"/>
    <col min="5432" max="5432" width="15.140625" style="1" customWidth="1"/>
    <col min="5433" max="5632" width="9.140625" style="1"/>
    <col min="5633" max="5633" width="22.5703125" style="1" customWidth="1"/>
    <col min="5634" max="5634" width="10.28515625" style="1" customWidth="1"/>
    <col min="5635" max="5635" width="13" style="1" bestFit="1" customWidth="1"/>
    <col min="5636" max="5636" width="9.140625" style="1"/>
    <col min="5637" max="5637" width="10.7109375" style="1" bestFit="1" customWidth="1"/>
    <col min="5638" max="5641" width="12.140625" style="1" bestFit="1" customWidth="1"/>
    <col min="5642" max="5642" width="10.7109375" style="1" bestFit="1" customWidth="1"/>
    <col min="5643" max="5645" width="12.140625" style="1" bestFit="1" customWidth="1"/>
    <col min="5646" max="5646" width="10.7109375" style="1" bestFit="1" customWidth="1"/>
    <col min="5647" max="5647" width="12.140625" style="1" bestFit="1" customWidth="1"/>
    <col min="5648" max="5648" width="9" style="1" bestFit="1" customWidth="1"/>
    <col min="5649" max="5649" width="12.140625" style="1" bestFit="1" customWidth="1"/>
    <col min="5650" max="5650" width="9.85546875" style="1" bestFit="1" customWidth="1"/>
    <col min="5651" max="5660" width="9.140625" style="1"/>
    <col min="5661" max="5661" width="11" style="1" bestFit="1" customWidth="1"/>
    <col min="5662" max="5663" width="8.7109375" style="1" bestFit="1" customWidth="1"/>
    <col min="5664" max="5664" width="9.42578125" style="1" customWidth="1"/>
    <col min="5665" max="5665" width="10.140625" style="1" customWidth="1"/>
    <col min="5666" max="5666" width="8.140625" style="1" bestFit="1" customWidth="1"/>
    <col min="5667" max="5670" width="9.140625" style="1"/>
    <col min="5671" max="5671" width="19.28515625" style="1" customWidth="1"/>
    <col min="5672" max="5672" width="11.5703125" style="1" customWidth="1"/>
    <col min="5673" max="5673" width="14.42578125" style="1" customWidth="1"/>
    <col min="5674" max="5674" width="17.140625" style="1" customWidth="1"/>
    <col min="5675" max="5676" width="9.140625" style="1"/>
    <col min="5677" max="5677" width="14" style="1" customWidth="1"/>
    <col min="5678" max="5678" width="4.28515625" style="1" customWidth="1"/>
    <col min="5679" max="5679" width="12.140625" style="1" bestFit="1" customWidth="1"/>
    <col min="5680" max="5680" width="14.42578125" style="1" customWidth="1"/>
    <col min="5681" max="5681" width="16.42578125" style="1" customWidth="1"/>
    <col min="5682" max="5682" width="20.28515625" style="1" customWidth="1"/>
    <col min="5683" max="5684" width="11.140625" style="1" bestFit="1" customWidth="1"/>
    <col min="5685" max="5685" width="11.140625" style="1" customWidth="1"/>
    <col min="5686" max="5686" width="17.28515625" style="1" customWidth="1"/>
    <col min="5687" max="5687" width="11.5703125" style="1" customWidth="1"/>
    <col min="5688" max="5688" width="15.140625" style="1" customWidth="1"/>
    <col min="5689" max="5888" width="9.140625" style="1"/>
    <col min="5889" max="5889" width="22.5703125" style="1" customWidth="1"/>
    <col min="5890" max="5890" width="10.28515625" style="1" customWidth="1"/>
    <col min="5891" max="5891" width="13" style="1" bestFit="1" customWidth="1"/>
    <col min="5892" max="5892" width="9.140625" style="1"/>
    <col min="5893" max="5893" width="10.7109375" style="1" bestFit="1" customWidth="1"/>
    <col min="5894" max="5897" width="12.140625" style="1" bestFit="1" customWidth="1"/>
    <col min="5898" max="5898" width="10.7109375" style="1" bestFit="1" customWidth="1"/>
    <col min="5899" max="5901" width="12.140625" style="1" bestFit="1" customWidth="1"/>
    <col min="5902" max="5902" width="10.7109375" style="1" bestFit="1" customWidth="1"/>
    <col min="5903" max="5903" width="12.140625" style="1" bestFit="1" customWidth="1"/>
    <col min="5904" max="5904" width="9" style="1" bestFit="1" customWidth="1"/>
    <col min="5905" max="5905" width="12.140625" style="1" bestFit="1" customWidth="1"/>
    <col min="5906" max="5906" width="9.85546875" style="1" bestFit="1" customWidth="1"/>
    <col min="5907" max="5916" width="9.140625" style="1"/>
    <col min="5917" max="5917" width="11" style="1" bestFit="1" customWidth="1"/>
    <col min="5918" max="5919" width="8.7109375" style="1" bestFit="1" customWidth="1"/>
    <col min="5920" max="5920" width="9.42578125" style="1" customWidth="1"/>
    <col min="5921" max="5921" width="10.140625" style="1" customWidth="1"/>
    <col min="5922" max="5922" width="8.140625" style="1" bestFit="1" customWidth="1"/>
    <col min="5923" max="5926" width="9.140625" style="1"/>
    <col min="5927" max="5927" width="19.28515625" style="1" customWidth="1"/>
    <col min="5928" max="5928" width="11.5703125" style="1" customWidth="1"/>
    <col min="5929" max="5929" width="14.42578125" style="1" customWidth="1"/>
    <col min="5930" max="5930" width="17.140625" style="1" customWidth="1"/>
    <col min="5931" max="5932" width="9.140625" style="1"/>
    <col min="5933" max="5933" width="14" style="1" customWidth="1"/>
    <col min="5934" max="5934" width="4.28515625" style="1" customWidth="1"/>
    <col min="5935" max="5935" width="12.140625" style="1" bestFit="1" customWidth="1"/>
    <col min="5936" max="5936" width="14.42578125" style="1" customWidth="1"/>
    <col min="5937" max="5937" width="16.42578125" style="1" customWidth="1"/>
    <col min="5938" max="5938" width="20.28515625" style="1" customWidth="1"/>
    <col min="5939" max="5940" width="11.140625" style="1" bestFit="1" customWidth="1"/>
    <col min="5941" max="5941" width="11.140625" style="1" customWidth="1"/>
    <col min="5942" max="5942" width="17.28515625" style="1" customWidth="1"/>
    <col min="5943" max="5943" width="11.5703125" style="1" customWidth="1"/>
    <col min="5944" max="5944" width="15.140625" style="1" customWidth="1"/>
    <col min="5945" max="6144" width="9.140625" style="1"/>
    <col min="6145" max="6145" width="22.5703125" style="1" customWidth="1"/>
    <col min="6146" max="6146" width="10.28515625" style="1" customWidth="1"/>
    <col min="6147" max="6147" width="13" style="1" bestFit="1" customWidth="1"/>
    <col min="6148" max="6148" width="9.140625" style="1"/>
    <col min="6149" max="6149" width="10.7109375" style="1" bestFit="1" customWidth="1"/>
    <col min="6150" max="6153" width="12.140625" style="1" bestFit="1" customWidth="1"/>
    <col min="6154" max="6154" width="10.7109375" style="1" bestFit="1" customWidth="1"/>
    <col min="6155" max="6157" width="12.140625" style="1" bestFit="1" customWidth="1"/>
    <col min="6158" max="6158" width="10.7109375" style="1" bestFit="1" customWidth="1"/>
    <col min="6159" max="6159" width="12.140625" style="1" bestFit="1" customWidth="1"/>
    <col min="6160" max="6160" width="9" style="1" bestFit="1" customWidth="1"/>
    <col min="6161" max="6161" width="12.140625" style="1" bestFit="1" customWidth="1"/>
    <col min="6162" max="6162" width="9.85546875" style="1" bestFit="1" customWidth="1"/>
    <col min="6163" max="6172" width="9.140625" style="1"/>
    <col min="6173" max="6173" width="11" style="1" bestFit="1" customWidth="1"/>
    <col min="6174" max="6175" width="8.7109375" style="1" bestFit="1" customWidth="1"/>
    <col min="6176" max="6176" width="9.42578125" style="1" customWidth="1"/>
    <col min="6177" max="6177" width="10.140625" style="1" customWidth="1"/>
    <col min="6178" max="6178" width="8.140625" style="1" bestFit="1" customWidth="1"/>
    <col min="6179" max="6182" width="9.140625" style="1"/>
    <col min="6183" max="6183" width="19.28515625" style="1" customWidth="1"/>
    <col min="6184" max="6184" width="11.5703125" style="1" customWidth="1"/>
    <col min="6185" max="6185" width="14.42578125" style="1" customWidth="1"/>
    <col min="6186" max="6186" width="17.140625" style="1" customWidth="1"/>
    <col min="6187" max="6188" width="9.140625" style="1"/>
    <col min="6189" max="6189" width="14" style="1" customWidth="1"/>
    <col min="6190" max="6190" width="4.28515625" style="1" customWidth="1"/>
    <col min="6191" max="6191" width="12.140625" style="1" bestFit="1" customWidth="1"/>
    <col min="6192" max="6192" width="14.42578125" style="1" customWidth="1"/>
    <col min="6193" max="6193" width="16.42578125" style="1" customWidth="1"/>
    <col min="6194" max="6194" width="20.28515625" style="1" customWidth="1"/>
    <col min="6195" max="6196" width="11.140625" style="1" bestFit="1" customWidth="1"/>
    <col min="6197" max="6197" width="11.140625" style="1" customWidth="1"/>
    <col min="6198" max="6198" width="17.28515625" style="1" customWidth="1"/>
    <col min="6199" max="6199" width="11.5703125" style="1" customWidth="1"/>
    <col min="6200" max="6200" width="15.140625" style="1" customWidth="1"/>
    <col min="6201" max="6400" width="9.140625" style="1"/>
    <col min="6401" max="6401" width="22.5703125" style="1" customWidth="1"/>
    <col min="6402" max="6402" width="10.28515625" style="1" customWidth="1"/>
    <col min="6403" max="6403" width="13" style="1" bestFit="1" customWidth="1"/>
    <col min="6404" max="6404" width="9.140625" style="1"/>
    <col min="6405" max="6405" width="10.7109375" style="1" bestFit="1" customWidth="1"/>
    <col min="6406" max="6409" width="12.140625" style="1" bestFit="1" customWidth="1"/>
    <col min="6410" max="6410" width="10.7109375" style="1" bestFit="1" customWidth="1"/>
    <col min="6411" max="6413" width="12.140625" style="1" bestFit="1" customWidth="1"/>
    <col min="6414" max="6414" width="10.7109375" style="1" bestFit="1" customWidth="1"/>
    <col min="6415" max="6415" width="12.140625" style="1" bestFit="1" customWidth="1"/>
    <col min="6416" max="6416" width="9" style="1" bestFit="1" customWidth="1"/>
    <col min="6417" max="6417" width="12.140625" style="1" bestFit="1" customWidth="1"/>
    <col min="6418" max="6418" width="9.85546875" style="1" bestFit="1" customWidth="1"/>
    <col min="6419" max="6428" width="9.140625" style="1"/>
    <col min="6429" max="6429" width="11" style="1" bestFit="1" customWidth="1"/>
    <col min="6430" max="6431" width="8.7109375" style="1" bestFit="1" customWidth="1"/>
    <col min="6432" max="6432" width="9.42578125" style="1" customWidth="1"/>
    <col min="6433" max="6433" width="10.140625" style="1" customWidth="1"/>
    <col min="6434" max="6434" width="8.140625" style="1" bestFit="1" customWidth="1"/>
    <col min="6435" max="6438" width="9.140625" style="1"/>
    <col min="6439" max="6439" width="19.28515625" style="1" customWidth="1"/>
    <col min="6440" max="6440" width="11.5703125" style="1" customWidth="1"/>
    <col min="6441" max="6441" width="14.42578125" style="1" customWidth="1"/>
    <col min="6442" max="6442" width="17.140625" style="1" customWidth="1"/>
    <col min="6443" max="6444" width="9.140625" style="1"/>
    <col min="6445" max="6445" width="14" style="1" customWidth="1"/>
    <col min="6446" max="6446" width="4.28515625" style="1" customWidth="1"/>
    <col min="6447" max="6447" width="12.140625" style="1" bestFit="1" customWidth="1"/>
    <col min="6448" max="6448" width="14.42578125" style="1" customWidth="1"/>
    <col min="6449" max="6449" width="16.42578125" style="1" customWidth="1"/>
    <col min="6450" max="6450" width="20.28515625" style="1" customWidth="1"/>
    <col min="6451" max="6452" width="11.140625" style="1" bestFit="1" customWidth="1"/>
    <col min="6453" max="6453" width="11.140625" style="1" customWidth="1"/>
    <col min="6454" max="6454" width="17.28515625" style="1" customWidth="1"/>
    <col min="6455" max="6455" width="11.5703125" style="1" customWidth="1"/>
    <col min="6456" max="6456" width="15.140625" style="1" customWidth="1"/>
    <col min="6457" max="6656" width="9.140625" style="1"/>
    <col min="6657" max="6657" width="22.5703125" style="1" customWidth="1"/>
    <col min="6658" max="6658" width="10.28515625" style="1" customWidth="1"/>
    <col min="6659" max="6659" width="13" style="1" bestFit="1" customWidth="1"/>
    <col min="6660" max="6660" width="9.140625" style="1"/>
    <col min="6661" max="6661" width="10.7109375" style="1" bestFit="1" customWidth="1"/>
    <col min="6662" max="6665" width="12.140625" style="1" bestFit="1" customWidth="1"/>
    <col min="6666" max="6666" width="10.7109375" style="1" bestFit="1" customWidth="1"/>
    <col min="6667" max="6669" width="12.140625" style="1" bestFit="1" customWidth="1"/>
    <col min="6670" max="6670" width="10.7109375" style="1" bestFit="1" customWidth="1"/>
    <col min="6671" max="6671" width="12.140625" style="1" bestFit="1" customWidth="1"/>
    <col min="6672" max="6672" width="9" style="1" bestFit="1" customWidth="1"/>
    <col min="6673" max="6673" width="12.140625" style="1" bestFit="1" customWidth="1"/>
    <col min="6674" max="6674" width="9.85546875" style="1" bestFit="1" customWidth="1"/>
    <col min="6675" max="6684" width="9.140625" style="1"/>
    <col min="6685" max="6685" width="11" style="1" bestFit="1" customWidth="1"/>
    <col min="6686" max="6687" width="8.7109375" style="1" bestFit="1" customWidth="1"/>
    <col min="6688" max="6688" width="9.42578125" style="1" customWidth="1"/>
    <col min="6689" max="6689" width="10.140625" style="1" customWidth="1"/>
    <col min="6690" max="6690" width="8.140625" style="1" bestFit="1" customWidth="1"/>
    <col min="6691" max="6694" width="9.140625" style="1"/>
    <col min="6695" max="6695" width="19.28515625" style="1" customWidth="1"/>
    <col min="6696" max="6696" width="11.5703125" style="1" customWidth="1"/>
    <col min="6697" max="6697" width="14.42578125" style="1" customWidth="1"/>
    <col min="6698" max="6698" width="17.140625" style="1" customWidth="1"/>
    <col min="6699" max="6700" width="9.140625" style="1"/>
    <col min="6701" max="6701" width="14" style="1" customWidth="1"/>
    <col min="6702" max="6702" width="4.28515625" style="1" customWidth="1"/>
    <col min="6703" max="6703" width="12.140625" style="1" bestFit="1" customWidth="1"/>
    <col min="6704" max="6704" width="14.42578125" style="1" customWidth="1"/>
    <col min="6705" max="6705" width="16.42578125" style="1" customWidth="1"/>
    <col min="6706" max="6706" width="20.28515625" style="1" customWidth="1"/>
    <col min="6707" max="6708" width="11.140625" style="1" bestFit="1" customWidth="1"/>
    <col min="6709" max="6709" width="11.140625" style="1" customWidth="1"/>
    <col min="6710" max="6710" width="17.28515625" style="1" customWidth="1"/>
    <col min="6711" max="6711" width="11.5703125" style="1" customWidth="1"/>
    <col min="6712" max="6712" width="15.140625" style="1" customWidth="1"/>
    <col min="6713" max="6912" width="9.140625" style="1"/>
    <col min="6913" max="6913" width="22.5703125" style="1" customWidth="1"/>
    <col min="6914" max="6914" width="10.28515625" style="1" customWidth="1"/>
    <col min="6915" max="6915" width="13" style="1" bestFit="1" customWidth="1"/>
    <col min="6916" max="6916" width="9.140625" style="1"/>
    <col min="6917" max="6917" width="10.7109375" style="1" bestFit="1" customWidth="1"/>
    <col min="6918" max="6921" width="12.140625" style="1" bestFit="1" customWidth="1"/>
    <col min="6922" max="6922" width="10.7109375" style="1" bestFit="1" customWidth="1"/>
    <col min="6923" max="6925" width="12.140625" style="1" bestFit="1" customWidth="1"/>
    <col min="6926" max="6926" width="10.7109375" style="1" bestFit="1" customWidth="1"/>
    <col min="6927" max="6927" width="12.140625" style="1" bestFit="1" customWidth="1"/>
    <col min="6928" max="6928" width="9" style="1" bestFit="1" customWidth="1"/>
    <col min="6929" max="6929" width="12.140625" style="1" bestFit="1" customWidth="1"/>
    <col min="6930" max="6930" width="9.85546875" style="1" bestFit="1" customWidth="1"/>
    <col min="6931" max="6940" width="9.140625" style="1"/>
    <col min="6941" max="6941" width="11" style="1" bestFit="1" customWidth="1"/>
    <col min="6942" max="6943" width="8.7109375" style="1" bestFit="1" customWidth="1"/>
    <col min="6944" max="6944" width="9.42578125" style="1" customWidth="1"/>
    <col min="6945" max="6945" width="10.140625" style="1" customWidth="1"/>
    <col min="6946" max="6946" width="8.140625" style="1" bestFit="1" customWidth="1"/>
    <col min="6947" max="6950" width="9.140625" style="1"/>
    <col min="6951" max="6951" width="19.28515625" style="1" customWidth="1"/>
    <col min="6952" max="6952" width="11.5703125" style="1" customWidth="1"/>
    <col min="6953" max="6953" width="14.42578125" style="1" customWidth="1"/>
    <col min="6954" max="6954" width="17.140625" style="1" customWidth="1"/>
    <col min="6955" max="6956" width="9.140625" style="1"/>
    <col min="6957" max="6957" width="14" style="1" customWidth="1"/>
    <col min="6958" max="6958" width="4.28515625" style="1" customWidth="1"/>
    <col min="6959" max="6959" width="12.140625" style="1" bestFit="1" customWidth="1"/>
    <col min="6960" max="6960" width="14.42578125" style="1" customWidth="1"/>
    <col min="6961" max="6961" width="16.42578125" style="1" customWidth="1"/>
    <col min="6962" max="6962" width="20.28515625" style="1" customWidth="1"/>
    <col min="6963" max="6964" width="11.140625" style="1" bestFit="1" customWidth="1"/>
    <col min="6965" max="6965" width="11.140625" style="1" customWidth="1"/>
    <col min="6966" max="6966" width="17.28515625" style="1" customWidth="1"/>
    <col min="6967" max="6967" width="11.5703125" style="1" customWidth="1"/>
    <col min="6968" max="6968" width="15.140625" style="1" customWidth="1"/>
    <col min="6969" max="7168" width="9.140625" style="1"/>
    <col min="7169" max="7169" width="22.5703125" style="1" customWidth="1"/>
    <col min="7170" max="7170" width="10.28515625" style="1" customWidth="1"/>
    <col min="7171" max="7171" width="13" style="1" bestFit="1" customWidth="1"/>
    <col min="7172" max="7172" width="9.140625" style="1"/>
    <col min="7173" max="7173" width="10.7109375" style="1" bestFit="1" customWidth="1"/>
    <col min="7174" max="7177" width="12.140625" style="1" bestFit="1" customWidth="1"/>
    <col min="7178" max="7178" width="10.7109375" style="1" bestFit="1" customWidth="1"/>
    <col min="7179" max="7181" width="12.140625" style="1" bestFit="1" customWidth="1"/>
    <col min="7182" max="7182" width="10.7109375" style="1" bestFit="1" customWidth="1"/>
    <col min="7183" max="7183" width="12.140625" style="1" bestFit="1" customWidth="1"/>
    <col min="7184" max="7184" width="9" style="1" bestFit="1" customWidth="1"/>
    <col min="7185" max="7185" width="12.140625" style="1" bestFit="1" customWidth="1"/>
    <col min="7186" max="7186" width="9.85546875" style="1" bestFit="1" customWidth="1"/>
    <col min="7187" max="7196" width="9.140625" style="1"/>
    <col min="7197" max="7197" width="11" style="1" bestFit="1" customWidth="1"/>
    <col min="7198" max="7199" width="8.7109375" style="1" bestFit="1" customWidth="1"/>
    <col min="7200" max="7200" width="9.42578125" style="1" customWidth="1"/>
    <col min="7201" max="7201" width="10.140625" style="1" customWidth="1"/>
    <col min="7202" max="7202" width="8.140625" style="1" bestFit="1" customWidth="1"/>
    <col min="7203" max="7206" width="9.140625" style="1"/>
    <col min="7207" max="7207" width="19.28515625" style="1" customWidth="1"/>
    <col min="7208" max="7208" width="11.5703125" style="1" customWidth="1"/>
    <col min="7209" max="7209" width="14.42578125" style="1" customWidth="1"/>
    <col min="7210" max="7210" width="17.140625" style="1" customWidth="1"/>
    <col min="7211" max="7212" width="9.140625" style="1"/>
    <col min="7213" max="7213" width="14" style="1" customWidth="1"/>
    <col min="7214" max="7214" width="4.28515625" style="1" customWidth="1"/>
    <col min="7215" max="7215" width="12.140625" style="1" bestFit="1" customWidth="1"/>
    <col min="7216" max="7216" width="14.42578125" style="1" customWidth="1"/>
    <col min="7217" max="7217" width="16.42578125" style="1" customWidth="1"/>
    <col min="7218" max="7218" width="20.28515625" style="1" customWidth="1"/>
    <col min="7219" max="7220" width="11.140625" style="1" bestFit="1" customWidth="1"/>
    <col min="7221" max="7221" width="11.140625" style="1" customWidth="1"/>
    <col min="7222" max="7222" width="17.28515625" style="1" customWidth="1"/>
    <col min="7223" max="7223" width="11.5703125" style="1" customWidth="1"/>
    <col min="7224" max="7224" width="15.140625" style="1" customWidth="1"/>
    <col min="7225" max="7424" width="9.140625" style="1"/>
    <col min="7425" max="7425" width="22.5703125" style="1" customWidth="1"/>
    <col min="7426" max="7426" width="10.28515625" style="1" customWidth="1"/>
    <col min="7427" max="7427" width="13" style="1" bestFit="1" customWidth="1"/>
    <col min="7428" max="7428" width="9.140625" style="1"/>
    <col min="7429" max="7429" width="10.7109375" style="1" bestFit="1" customWidth="1"/>
    <col min="7430" max="7433" width="12.140625" style="1" bestFit="1" customWidth="1"/>
    <col min="7434" max="7434" width="10.7109375" style="1" bestFit="1" customWidth="1"/>
    <col min="7435" max="7437" width="12.140625" style="1" bestFit="1" customWidth="1"/>
    <col min="7438" max="7438" width="10.7109375" style="1" bestFit="1" customWidth="1"/>
    <col min="7439" max="7439" width="12.140625" style="1" bestFit="1" customWidth="1"/>
    <col min="7440" max="7440" width="9" style="1" bestFit="1" customWidth="1"/>
    <col min="7441" max="7441" width="12.140625" style="1" bestFit="1" customWidth="1"/>
    <col min="7442" max="7442" width="9.85546875" style="1" bestFit="1" customWidth="1"/>
    <col min="7443" max="7452" width="9.140625" style="1"/>
    <col min="7453" max="7453" width="11" style="1" bestFit="1" customWidth="1"/>
    <col min="7454" max="7455" width="8.7109375" style="1" bestFit="1" customWidth="1"/>
    <col min="7456" max="7456" width="9.42578125" style="1" customWidth="1"/>
    <col min="7457" max="7457" width="10.140625" style="1" customWidth="1"/>
    <col min="7458" max="7458" width="8.140625" style="1" bestFit="1" customWidth="1"/>
    <col min="7459" max="7462" width="9.140625" style="1"/>
    <col min="7463" max="7463" width="19.28515625" style="1" customWidth="1"/>
    <col min="7464" max="7464" width="11.5703125" style="1" customWidth="1"/>
    <col min="7465" max="7465" width="14.42578125" style="1" customWidth="1"/>
    <col min="7466" max="7466" width="17.140625" style="1" customWidth="1"/>
    <col min="7467" max="7468" width="9.140625" style="1"/>
    <col min="7469" max="7469" width="14" style="1" customWidth="1"/>
    <col min="7470" max="7470" width="4.28515625" style="1" customWidth="1"/>
    <col min="7471" max="7471" width="12.140625" style="1" bestFit="1" customWidth="1"/>
    <col min="7472" max="7472" width="14.42578125" style="1" customWidth="1"/>
    <col min="7473" max="7473" width="16.42578125" style="1" customWidth="1"/>
    <col min="7474" max="7474" width="20.28515625" style="1" customWidth="1"/>
    <col min="7475" max="7476" width="11.140625" style="1" bestFit="1" customWidth="1"/>
    <col min="7477" max="7477" width="11.140625" style="1" customWidth="1"/>
    <col min="7478" max="7478" width="17.28515625" style="1" customWidth="1"/>
    <col min="7479" max="7479" width="11.5703125" style="1" customWidth="1"/>
    <col min="7480" max="7480" width="15.140625" style="1" customWidth="1"/>
    <col min="7481" max="7680" width="9.140625" style="1"/>
    <col min="7681" max="7681" width="22.5703125" style="1" customWidth="1"/>
    <col min="7682" max="7682" width="10.28515625" style="1" customWidth="1"/>
    <col min="7683" max="7683" width="13" style="1" bestFit="1" customWidth="1"/>
    <col min="7684" max="7684" width="9.140625" style="1"/>
    <col min="7685" max="7685" width="10.7109375" style="1" bestFit="1" customWidth="1"/>
    <col min="7686" max="7689" width="12.140625" style="1" bestFit="1" customWidth="1"/>
    <col min="7690" max="7690" width="10.7109375" style="1" bestFit="1" customWidth="1"/>
    <col min="7691" max="7693" width="12.140625" style="1" bestFit="1" customWidth="1"/>
    <col min="7694" max="7694" width="10.7109375" style="1" bestFit="1" customWidth="1"/>
    <col min="7695" max="7695" width="12.140625" style="1" bestFit="1" customWidth="1"/>
    <col min="7696" max="7696" width="9" style="1" bestFit="1" customWidth="1"/>
    <col min="7697" max="7697" width="12.140625" style="1" bestFit="1" customWidth="1"/>
    <col min="7698" max="7698" width="9.85546875" style="1" bestFit="1" customWidth="1"/>
    <col min="7699" max="7708" width="9.140625" style="1"/>
    <col min="7709" max="7709" width="11" style="1" bestFit="1" customWidth="1"/>
    <col min="7710" max="7711" width="8.7109375" style="1" bestFit="1" customWidth="1"/>
    <col min="7712" max="7712" width="9.42578125" style="1" customWidth="1"/>
    <col min="7713" max="7713" width="10.140625" style="1" customWidth="1"/>
    <col min="7714" max="7714" width="8.140625" style="1" bestFit="1" customWidth="1"/>
    <col min="7715" max="7718" width="9.140625" style="1"/>
    <col min="7719" max="7719" width="19.28515625" style="1" customWidth="1"/>
    <col min="7720" max="7720" width="11.5703125" style="1" customWidth="1"/>
    <col min="7721" max="7721" width="14.42578125" style="1" customWidth="1"/>
    <col min="7722" max="7722" width="17.140625" style="1" customWidth="1"/>
    <col min="7723" max="7724" width="9.140625" style="1"/>
    <col min="7725" max="7725" width="14" style="1" customWidth="1"/>
    <col min="7726" max="7726" width="4.28515625" style="1" customWidth="1"/>
    <col min="7727" max="7727" width="12.140625" style="1" bestFit="1" customWidth="1"/>
    <col min="7728" max="7728" width="14.42578125" style="1" customWidth="1"/>
    <col min="7729" max="7729" width="16.42578125" style="1" customWidth="1"/>
    <col min="7730" max="7730" width="20.28515625" style="1" customWidth="1"/>
    <col min="7731" max="7732" width="11.140625" style="1" bestFit="1" customWidth="1"/>
    <col min="7733" max="7733" width="11.140625" style="1" customWidth="1"/>
    <col min="7734" max="7734" width="17.28515625" style="1" customWidth="1"/>
    <col min="7735" max="7735" width="11.5703125" style="1" customWidth="1"/>
    <col min="7736" max="7736" width="15.140625" style="1" customWidth="1"/>
    <col min="7737" max="7936" width="9.140625" style="1"/>
    <col min="7937" max="7937" width="22.5703125" style="1" customWidth="1"/>
    <col min="7938" max="7938" width="10.28515625" style="1" customWidth="1"/>
    <col min="7939" max="7939" width="13" style="1" bestFit="1" customWidth="1"/>
    <col min="7940" max="7940" width="9.140625" style="1"/>
    <col min="7941" max="7941" width="10.7109375" style="1" bestFit="1" customWidth="1"/>
    <col min="7942" max="7945" width="12.140625" style="1" bestFit="1" customWidth="1"/>
    <col min="7946" max="7946" width="10.7109375" style="1" bestFit="1" customWidth="1"/>
    <col min="7947" max="7949" width="12.140625" style="1" bestFit="1" customWidth="1"/>
    <col min="7950" max="7950" width="10.7109375" style="1" bestFit="1" customWidth="1"/>
    <col min="7951" max="7951" width="12.140625" style="1" bestFit="1" customWidth="1"/>
    <col min="7952" max="7952" width="9" style="1" bestFit="1" customWidth="1"/>
    <col min="7953" max="7953" width="12.140625" style="1" bestFit="1" customWidth="1"/>
    <col min="7954" max="7954" width="9.85546875" style="1" bestFit="1" customWidth="1"/>
    <col min="7955" max="7964" width="9.140625" style="1"/>
    <col min="7965" max="7965" width="11" style="1" bestFit="1" customWidth="1"/>
    <col min="7966" max="7967" width="8.7109375" style="1" bestFit="1" customWidth="1"/>
    <col min="7968" max="7968" width="9.42578125" style="1" customWidth="1"/>
    <col min="7969" max="7969" width="10.140625" style="1" customWidth="1"/>
    <col min="7970" max="7970" width="8.140625" style="1" bestFit="1" customWidth="1"/>
    <col min="7971" max="7974" width="9.140625" style="1"/>
    <col min="7975" max="7975" width="19.28515625" style="1" customWidth="1"/>
    <col min="7976" max="7976" width="11.5703125" style="1" customWidth="1"/>
    <col min="7977" max="7977" width="14.42578125" style="1" customWidth="1"/>
    <col min="7978" max="7978" width="17.140625" style="1" customWidth="1"/>
    <col min="7979" max="7980" width="9.140625" style="1"/>
    <col min="7981" max="7981" width="14" style="1" customWidth="1"/>
    <col min="7982" max="7982" width="4.28515625" style="1" customWidth="1"/>
    <col min="7983" max="7983" width="12.140625" style="1" bestFit="1" customWidth="1"/>
    <col min="7984" max="7984" width="14.42578125" style="1" customWidth="1"/>
    <col min="7985" max="7985" width="16.42578125" style="1" customWidth="1"/>
    <col min="7986" max="7986" width="20.28515625" style="1" customWidth="1"/>
    <col min="7987" max="7988" width="11.140625" style="1" bestFit="1" customWidth="1"/>
    <col min="7989" max="7989" width="11.140625" style="1" customWidth="1"/>
    <col min="7990" max="7990" width="17.28515625" style="1" customWidth="1"/>
    <col min="7991" max="7991" width="11.5703125" style="1" customWidth="1"/>
    <col min="7992" max="7992" width="15.140625" style="1" customWidth="1"/>
    <col min="7993" max="8192" width="9.140625" style="1"/>
    <col min="8193" max="8193" width="22.5703125" style="1" customWidth="1"/>
    <col min="8194" max="8194" width="10.28515625" style="1" customWidth="1"/>
    <col min="8195" max="8195" width="13" style="1" bestFit="1" customWidth="1"/>
    <col min="8196" max="8196" width="9.140625" style="1"/>
    <col min="8197" max="8197" width="10.7109375" style="1" bestFit="1" customWidth="1"/>
    <col min="8198" max="8201" width="12.140625" style="1" bestFit="1" customWidth="1"/>
    <col min="8202" max="8202" width="10.7109375" style="1" bestFit="1" customWidth="1"/>
    <col min="8203" max="8205" width="12.140625" style="1" bestFit="1" customWidth="1"/>
    <col min="8206" max="8206" width="10.7109375" style="1" bestFit="1" customWidth="1"/>
    <col min="8207" max="8207" width="12.140625" style="1" bestFit="1" customWidth="1"/>
    <col min="8208" max="8208" width="9" style="1" bestFit="1" customWidth="1"/>
    <col min="8209" max="8209" width="12.140625" style="1" bestFit="1" customWidth="1"/>
    <col min="8210" max="8210" width="9.85546875" style="1" bestFit="1" customWidth="1"/>
    <col min="8211" max="8220" width="9.140625" style="1"/>
    <col min="8221" max="8221" width="11" style="1" bestFit="1" customWidth="1"/>
    <col min="8222" max="8223" width="8.7109375" style="1" bestFit="1" customWidth="1"/>
    <col min="8224" max="8224" width="9.42578125" style="1" customWidth="1"/>
    <col min="8225" max="8225" width="10.140625" style="1" customWidth="1"/>
    <col min="8226" max="8226" width="8.140625" style="1" bestFit="1" customWidth="1"/>
    <col min="8227" max="8230" width="9.140625" style="1"/>
    <col min="8231" max="8231" width="19.28515625" style="1" customWidth="1"/>
    <col min="8232" max="8232" width="11.5703125" style="1" customWidth="1"/>
    <col min="8233" max="8233" width="14.42578125" style="1" customWidth="1"/>
    <col min="8234" max="8234" width="17.140625" style="1" customWidth="1"/>
    <col min="8235" max="8236" width="9.140625" style="1"/>
    <col min="8237" max="8237" width="14" style="1" customWidth="1"/>
    <col min="8238" max="8238" width="4.28515625" style="1" customWidth="1"/>
    <col min="8239" max="8239" width="12.140625" style="1" bestFit="1" customWidth="1"/>
    <col min="8240" max="8240" width="14.42578125" style="1" customWidth="1"/>
    <col min="8241" max="8241" width="16.42578125" style="1" customWidth="1"/>
    <col min="8242" max="8242" width="20.28515625" style="1" customWidth="1"/>
    <col min="8243" max="8244" width="11.140625" style="1" bestFit="1" customWidth="1"/>
    <col min="8245" max="8245" width="11.140625" style="1" customWidth="1"/>
    <col min="8246" max="8246" width="17.28515625" style="1" customWidth="1"/>
    <col min="8247" max="8247" width="11.5703125" style="1" customWidth="1"/>
    <col min="8248" max="8248" width="15.140625" style="1" customWidth="1"/>
    <col min="8249" max="8448" width="9.140625" style="1"/>
    <col min="8449" max="8449" width="22.5703125" style="1" customWidth="1"/>
    <col min="8450" max="8450" width="10.28515625" style="1" customWidth="1"/>
    <col min="8451" max="8451" width="13" style="1" bestFit="1" customWidth="1"/>
    <col min="8452" max="8452" width="9.140625" style="1"/>
    <col min="8453" max="8453" width="10.7109375" style="1" bestFit="1" customWidth="1"/>
    <col min="8454" max="8457" width="12.140625" style="1" bestFit="1" customWidth="1"/>
    <col min="8458" max="8458" width="10.7109375" style="1" bestFit="1" customWidth="1"/>
    <col min="8459" max="8461" width="12.140625" style="1" bestFit="1" customWidth="1"/>
    <col min="8462" max="8462" width="10.7109375" style="1" bestFit="1" customWidth="1"/>
    <col min="8463" max="8463" width="12.140625" style="1" bestFit="1" customWidth="1"/>
    <col min="8464" max="8464" width="9" style="1" bestFit="1" customWidth="1"/>
    <col min="8465" max="8465" width="12.140625" style="1" bestFit="1" customWidth="1"/>
    <col min="8466" max="8466" width="9.85546875" style="1" bestFit="1" customWidth="1"/>
    <col min="8467" max="8476" width="9.140625" style="1"/>
    <col min="8477" max="8477" width="11" style="1" bestFit="1" customWidth="1"/>
    <col min="8478" max="8479" width="8.7109375" style="1" bestFit="1" customWidth="1"/>
    <col min="8480" max="8480" width="9.42578125" style="1" customWidth="1"/>
    <col min="8481" max="8481" width="10.140625" style="1" customWidth="1"/>
    <col min="8482" max="8482" width="8.140625" style="1" bestFit="1" customWidth="1"/>
    <col min="8483" max="8486" width="9.140625" style="1"/>
    <col min="8487" max="8487" width="19.28515625" style="1" customWidth="1"/>
    <col min="8488" max="8488" width="11.5703125" style="1" customWidth="1"/>
    <col min="8489" max="8489" width="14.42578125" style="1" customWidth="1"/>
    <col min="8490" max="8490" width="17.140625" style="1" customWidth="1"/>
    <col min="8491" max="8492" width="9.140625" style="1"/>
    <col min="8493" max="8493" width="14" style="1" customWidth="1"/>
    <col min="8494" max="8494" width="4.28515625" style="1" customWidth="1"/>
    <col min="8495" max="8495" width="12.140625" style="1" bestFit="1" customWidth="1"/>
    <col min="8496" max="8496" width="14.42578125" style="1" customWidth="1"/>
    <col min="8497" max="8497" width="16.42578125" style="1" customWidth="1"/>
    <col min="8498" max="8498" width="20.28515625" style="1" customWidth="1"/>
    <col min="8499" max="8500" width="11.140625" style="1" bestFit="1" customWidth="1"/>
    <col min="8501" max="8501" width="11.140625" style="1" customWidth="1"/>
    <col min="8502" max="8502" width="17.28515625" style="1" customWidth="1"/>
    <col min="8503" max="8503" width="11.5703125" style="1" customWidth="1"/>
    <col min="8504" max="8504" width="15.140625" style="1" customWidth="1"/>
    <col min="8505" max="8704" width="9.140625" style="1"/>
    <col min="8705" max="8705" width="22.5703125" style="1" customWidth="1"/>
    <col min="8706" max="8706" width="10.28515625" style="1" customWidth="1"/>
    <col min="8707" max="8707" width="13" style="1" bestFit="1" customWidth="1"/>
    <col min="8708" max="8708" width="9.140625" style="1"/>
    <col min="8709" max="8709" width="10.7109375" style="1" bestFit="1" customWidth="1"/>
    <col min="8710" max="8713" width="12.140625" style="1" bestFit="1" customWidth="1"/>
    <col min="8714" max="8714" width="10.7109375" style="1" bestFit="1" customWidth="1"/>
    <col min="8715" max="8717" width="12.140625" style="1" bestFit="1" customWidth="1"/>
    <col min="8718" max="8718" width="10.7109375" style="1" bestFit="1" customWidth="1"/>
    <col min="8719" max="8719" width="12.140625" style="1" bestFit="1" customWidth="1"/>
    <col min="8720" max="8720" width="9" style="1" bestFit="1" customWidth="1"/>
    <col min="8721" max="8721" width="12.140625" style="1" bestFit="1" customWidth="1"/>
    <col min="8722" max="8722" width="9.85546875" style="1" bestFit="1" customWidth="1"/>
    <col min="8723" max="8732" width="9.140625" style="1"/>
    <col min="8733" max="8733" width="11" style="1" bestFit="1" customWidth="1"/>
    <col min="8734" max="8735" width="8.7109375" style="1" bestFit="1" customWidth="1"/>
    <col min="8736" max="8736" width="9.42578125" style="1" customWidth="1"/>
    <col min="8737" max="8737" width="10.140625" style="1" customWidth="1"/>
    <col min="8738" max="8738" width="8.140625" style="1" bestFit="1" customWidth="1"/>
    <col min="8739" max="8742" width="9.140625" style="1"/>
    <col min="8743" max="8743" width="19.28515625" style="1" customWidth="1"/>
    <col min="8744" max="8744" width="11.5703125" style="1" customWidth="1"/>
    <col min="8745" max="8745" width="14.42578125" style="1" customWidth="1"/>
    <col min="8746" max="8746" width="17.140625" style="1" customWidth="1"/>
    <col min="8747" max="8748" width="9.140625" style="1"/>
    <col min="8749" max="8749" width="14" style="1" customWidth="1"/>
    <col min="8750" max="8750" width="4.28515625" style="1" customWidth="1"/>
    <col min="8751" max="8751" width="12.140625" style="1" bestFit="1" customWidth="1"/>
    <col min="8752" max="8752" width="14.42578125" style="1" customWidth="1"/>
    <col min="8753" max="8753" width="16.42578125" style="1" customWidth="1"/>
    <col min="8754" max="8754" width="20.28515625" style="1" customWidth="1"/>
    <col min="8755" max="8756" width="11.140625" style="1" bestFit="1" customWidth="1"/>
    <col min="8757" max="8757" width="11.140625" style="1" customWidth="1"/>
    <col min="8758" max="8758" width="17.28515625" style="1" customWidth="1"/>
    <col min="8759" max="8759" width="11.5703125" style="1" customWidth="1"/>
    <col min="8760" max="8760" width="15.140625" style="1" customWidth="1"/>
    <col min="8761" max="8960" width="9.140625" style="1"/>
    <col min="8961" max="8961" width="22.5703125" style="1" customWidth="1"/>
    <col min="8962" max="8962" width="10.28515625" style="1" customWidth="1"/>
    <col min="8963" max="8963" width="13" style="1" bestFit="1" customWidth="1"/>
    <col min="8964" max="8964" width="9.140625" style="1"/>
    <col min="8965" max="8965" width="10.7109375" style="1" bestFit="1" customWidth="1"/>
    <col min="8966" max="8969" width="12.140625" style="1" bestFit="1" customWidth="1"/>
    <col min="8970" max="8970" width="10.7109375" style="1" bestFit="1" customWidth="1"/>
    <col min="8971" max="8973" width="12.140625" style="1" bestFit="1" customWidth="1"/>
    <col min="8974" max="8974" width="10.7109375" style="1" bestFit="1" customWidth="1"/>
    <col min="8975" max="8975" width="12.140625" style="1" bestFit="1" customWidth="1"/>
    <col min="8976" max="8976" width="9" style="1" bestFit="1" customWidth="1"/>
    <col min="8977" max="8977" width="12.140625" style="1" bestFit="1" customWidth="1"/>
    <col min="8978" max="8978" width="9.85546875" style="1" bestFit="1" customWidth="1"/>
    <col min="8979" max="8988" width="9.140625" style="1"/>
    <col min="8989" max="8989" width="11" style="1" bestFit="1" customWidth="1"/>
    <col min="8990" max="8991" width="8.7109375" style="1" bestFit="1" customWidth="1"/>
    <col min="8992" max="8992" width="9.42578125" style="1" customWidth="1"/>
    <col min="8993" max="8993" width="10.140625" style="1" customWidth="1"/>
    <col min="8994" max="8994" width="8.140625" style="1" bestFit="1" customWidth="1"/>
    <col min="8995" max="8998" width="9.140625" style="1"/>
    <col min="8999" max="8999" width="19.28515625" style="1" customWidth="1"/>
    <col min="9000" max="9000" width="11.5703125" style="1" customWidth="1"/>
    <col min="9001" max="9001" width="14.42578125" style="1" customWidth="1"/>
    <col min="9002" max="9002" width="17.140625" style="1" customWidth="1"/>
    <col min="9003" max="9004" width="9.140625" style="1"/>
    <col min="9005" max="9005" width="14" style="1" customWidth="1"/>
    <col min="9006" max="9006" width="4.28515625" style="1" customWidth="1"/>
    <col min="9007" max="9007" width="12.140625" style="1" bestFit="1" customWidth="1"/>
    <col min="9008" max="9008" width="14.42578125" style="1" customWidth="1"/>
    <col min="9009" max="9009" width="16.42578125" style="1" customWidth="1"/>
    <col min="9010" max="9010" width="20.28515625" style="1" customWidth="1"/>
    <col min="9011" max="9012" width="11.140625" style="1" bestFit="1" customWidth="1"/>
    <col min="9013" max="9013" width="11.140625" style="1" customWidth="1"/>
    <col min="9014" max="9014" width="17.28515625" style="1" customWidth="1"/>
    <col min="9015" max="9015" width="11.5703125" style="1" customWidth="1"/>
    <col min="9016" max="9016" width="15.140625" style="1" customWidth="1"/>
    <col min="9017" max="9216" width="9.140625" style="1"/>
    <col min="9217" max="9217" width="22.5703125" style="1" customWidth="1"/>
    <col min="9218" max="9218" width="10.28515625" style="1" customWidth="1"/>
    <col min="9219" max="9219" width="13" style="1" bestFit="1" customWidth="1"/>
    <col min="9220" max="9220" width="9.140625" style="1"/>
    <col min="9221" max="9221" width="10.7109375" style="1" bestFit="1" customWidth="1"/>
    <col min="9222" max="9225" width="12.140625" style="1" bestFit="1" customWidth="1"/>
    <col min="9226" max="9226" width="10.7109375" style="1" bestFit="1" customWidth="1"/>
    <col min="9227" max="9229" width="12.140625" style="1" bestFit="1" customWidth="1"/>
    <col min="9230" max="9230" width="10.7109375" style="1" bestFit="1" customWidth="1"/>
    <col min="9231" max="9231" width="12.140625" style="1" bestFit="1" customWidth="1"/>
    <col min="9232" max="9232" width="9" style="1" bestFit="1" customWidth="1"/>
    <col min="9233" max="9233" width="12.140625" style="1" bestFit="1" customWidth="1"/>
    <col min="9234" max="9234" width="9.85546875" style="1" bestFit="1" customWidth="1"/>
    <col min="9235" max="9244" width="9.140625" style="1"/>
    <col min="9245" max="9245" width="11" style="1" bestFit="1" customWidth="1"/>
    <col min="9246" max="9247" width="8.7109375" style="1" bestFit="1" customWidth="1"/>
    <col min="9248" max="9248" width="9.42578125" style="1" customWidth="1"/>
    <col min="9249" max="9249" width="10.140625" style="1" customWidth="1"/>
    <col min="9250" max="9250" width="8.140625" style="1" bestFit="1" customWidth="1"/>
    <col min="9251" max="9254" width="9.140625" style="1"/>
    <col min="9255" max="9255" width="19.28515625" style="1" customWidth="1"/>
    <col min="9256" max="9256" width="11.5703125" style="1" customWidth="1"/>
    <col min="9257" max="9257" width="14.42578125" style="1" customWidth="1"/>
    <col min="9258" max="9258" width="17.140625" style="1" customWidth="1"/>
    <col min="9259" max="9260" width="9.140625" style="1"/>
    <col min="9261" max="9261" width="14" style="1" customWidth="1"/>
    <col min="9262" max="9262" width="4.28515625" style="1" customWidth="1"/>
    <col min="9263" max="9263" width="12.140625" style="1" bestFit="1" customWidth="1"/>
    <col min="9264" max="9264" width="14.42578125" style="1" customWidth="1"/>
    <col min="9265" max="9265" width="16.42578125" style="1" customWidth="1"/>
    <col min="9266" max="9266" width="20.28515625" style="1" customWidth="1"/>
    <col min="9267" max="9268" width="11.140625" style="1" bestFit="1" customWidth="1"/>
    <col min="9269" max="9269" width="11.140625" style="1" customWidth="1"/>
    <col min="9270" max="9270" width="17.28515625" style="1" customWidth="1"/>
    <col min="9271" max="9271" width="11.5703125" style="1" customWidth="1"/>
    <col min="9272" max="9272" width="15.140625" style="1" customWidth="1"/>
    <col min="9273" max="9472" width="9.140625" style="1"/>
    <col min="9473" max="9473" width="22.5703125" style="1" customWidth="1"/>
    <col min="9474" max="9474" width="10.28515625" style="1" customWidth="1"/>
    <col min="9475" max="9475" width="13" style="1" bestFit="1" customWidth="1"/>
    <col min="9476" max="9476" width="9.140625" style="1"/>
    <col min="9477" max="9477" width="10.7109375" style="1" bestFit="1" customWidth="1"/>
    <col min="9478" max="9481" width="12.140625" style="1" bestFit="1" customWidth="1"/>
    <col min="9482" max="9482" width="10.7109375" style="1" bestFit="1" customWidth="1"/>
    <col min="9483" max="9485" width="12.140625" style="1" bestFit="1" customWidth="1"/>
    <col min="9486" max="9486" width="10.7109375" style="1" bestFit="1" customWidth="1"/>
    <col min="9487" max="9487" width="12.140625" style="1" bestFit="1" customWidth="1"/>
    <col min="9488" max="9488" width="9" style="1" bestFit="1" customWidth="1"/>
    <col min="9489" max="9489" width="12.140625" style="1" bestFit="1" customWidth="1"/>
    <col min="9490" max="9490" width="9.85546875" style="1" bestFit="1" customWidth="1"/>
    <col min="9491" max="9500" width="9.140625" style="1"/>
    <col min="9501" max="9501" width="11" style="1" bestFit="1" customWidth="1"/>
    <col min="9502" max="9503" width="8.7109375" style="1" bestFit="1" customWidth="1"/>
    <col min="9504" max="9504" width="9.42578125" style="1" customWidth="1"/>
    <col min="9505" max="9505" width="10.140625" style="1" customWidth="1"/>
    <col min="9506" max="9506" width="8.140625" style="1" bestFit="1" customWidth="1"/>
    <col min="9507" max="9510" width="9.140625" style="1"/>
    <col min="9511" max="9511" width="19.28515625" style="1" customWidth="1"/>
    <col min="9512" max="9512" width="11.5703125" style="1" customWidth="1"/>
    <col min="9513" max="9513" width="14.42578125" style="1" customWidth="1"/>
    <col min="9514" max="9514" width="17.140625" style="1" customWidth="1"/>
    <col min="9515" max="9516" width="9.140625" style="1"/>
    <col min="9517" max="9517" width="14" style="1" customWidth="1"/>
    <col min="9518" max="9518" width="4.28515625" style="1" customWidth="1"/>
    <col min="9519" max="9519" width="12.140625" style="1" bestFit="1" customWidth="1"/>
    <col min="9520" max="9520" width="14.42578125" style="1" customWidth="1"/>
    <col min="9521" max="9521" width="16.42578125" style="1" customWidth="1"/>
    <col min="9522" max="9522" width="20.28515625" style="1" customWidth="1"/>
    <col min="9523" max="9524" width="11.140625" style="1" bestFit="1" customWidth="1"/>
    <col min="9525" max="9525" width="11.140625" style="1" customWidth="1"/>
    <col min="9526" max="9526" width="17.28515625" style="1" customWidth="1"/>
    <col min="9527" max="9527" width="11.5703125" style="1" customWidth="1"/>
    <col min="9528" max="9528" width="15.140625" style="1" customWidth="1"/>
    <col min="9529" max="9728" width="9.140625" style="1"/>
    <col min="9729" max="9729" width="22.5703125" style="1" customWidth="1"/>
    <col min="9730" max="9730" width="10.28515625" style="1" customWidth="1"/>
    <col min="9731" max="9731" width="13" style="1" bestFit="1" customWidth="1"/>
    <col min="9732" max="9732" width="9.140625" style="1"/>
    <col min="9733" max="9733" width="10.7109375" style="1" bestFit="1" customWidth="1"/>
    <col min="9734" max="9737" width="12.140625" style="1" bestFit="1" customWidth="1"/>
    <col min="9738" max="9738" width="10.7109375" style="1" bestFit="1" customWidth="1"/>
    <col min="9739" max="9741" width="12.140625" style="1" bestFit="1" customWidth="1"/>
    <col min="9742" max="9742" width="10.7109375" style="1" bestFit="1" customWidth="1"/>
    <col min="9743" max="9743" width="12.140625" style="1" bestFit="1" customWidth="1"/>
    <col min="9744" max="9744" width="9" style="1" bestFit="1" customWidth="1"/>
    <col min="9745" max="9745" width="12.140625" style="1" bestFit="1" customWidth="1"/>
    <col min="9746" max="9746" width="9.85546875" style="1" bestFit="1" customWidth="1"/>
    <col min="9747" max="9756" width="9.140625" style="1"/>
    <col min="9757" max="9757" width="11" style="1" bestFit="1" customWidth="1"/>
    <col min="9758" max="9759" width="8.7109375" style="1" bestFit="1" customWidth="1"/>
    <col min="9760" max="9760" width="9.42578125" style="1" customWidth="1"/>
    <col min="9761" max="9761" width="10.140625" style="1" customWidth="1"/>
    <col min="9762" max="9762" width="8.140625" style="1" bestFit="1" customWidth="1"/>
    <col min="9763" max="9766" width="9.140625" style="1"/>
    <col min="9767" max="9767" width="19.28515625" style="1" customWidth="1"/>
    <col min="9768" max="9768" width="11.5703125" style="1" customWidth="1"/>
    <col min="9769" max="9769" width="14.42578125" style="1" customWidth="1"/>
    <col min="9770" max="9770" width="17.140625" style="1" customWidth="1"/>
    <col min="9771" max="9772" width="9.140625" style="1"/>
    <col min="9773" max="9773" width="14" style="1" customWidth="1"/>
    <col min="9774" max="9774" width="4.28515625" style="1" customWidth="1"/>
    <col min="9775" max="9775" width="12.140625" style="1" bestFit="1" customWidth="1"/>
    <col min="9776" max="9776" width="14.42578125" style="1" customWidth="1"/>
    <col min="9777" max="9777" width="16.42578125" style="1" customWidth="1"/>
    <col min="9778" max="9778" width="20.28515625" style="1" customWidth="1"/>
    <col min="9779" max="9780" width="11.140625" style="1" bestFit="1" customWidth="1"/>
    <col min="9781" max="9781" width="11.140625" style="1" customWidth="1"/>
    <col min="9782" max="9782" width="17.28515625" style="1" customWidth="1"/>
    <col min="9783" max="9783" width="11.5703125" style="1" customWidth="1"/>
    <col min="9784" max="9784" width="15.140625" style="1" customWidth="1"/>
    <col min="9785" max="9984" width="9.140625" style="1"/>
    <col min="9985" max="9985" width="22.5703125" style="1" customWidth="1"/>
    <col min="9986" max="9986" width="10.28515625" style="1" customWidth="1"/>
    <col min="9987" max="9987" width="13" style="1" bestFit="1" customWidth="1"/>
    <col min="9988" max="9988" width="9.140625" style="1"/>
    <col min="9989" max="9989" width="10.7109375" style="1" bestFit="1" customWidth="1"/>
    <col min="9990" max="9993" width="12.140625" style="1" bestFit="1" customWidth="1"/>
    <col min="9994" max="9994" width="10.7109375" style="1" bestFit="1" customWidth="1"/>
    <col min="9995" max="9997" width="12.140625" style="1" bestFit="1" customWidth="1"/>
    <col min="9998" max="9998" width="10.7109375" style="1" bestFit="1" customWidth="1"/>
    <col min="9999" max="9999" width="12.140625" style="1" bestFit="1" customWidth="1"/>
    <col min="10000" max="10000" width="9" style="1" bestFit="1" customWidth="1"/>
    <col min="10001" max="10001" width="12.140625" style="1" bestFit="1" customWidth="1"/>
    <col min="10002" max="10002" width="9.85546875" style="1" bestFit="1" customWidth="1"/>
    <col min="10003" max="10012" width="9.140625" style="1"/>
    <col min="10013" max="10013" width="11" style="1" bestFit="1" customWidth="1"/>
    <col min="10014" max="10015" width="8.7109375" style="1" bestFit="1" customWidth="1"/>
    <col min="10016" max="10016" width="9.42578125" style="1" customWidth="1"/>
    <col min="10017" max="10017" width="10.140625" style="1" customWidth="1"/>
    <col min="10018" max="10018" width="8.140625" style="1" bestFit="1" customWidth="1"/>
    <col min="10019" max="10022" width="9.140625" style="1"/>
    <col min="10023" max="10023" width="19.28515625" style="1" customWidth="1"/>
    <col min="10024" max="10024" width="11.5703125" style="1" customWidth="1"/>
    <col min="10025" max="10025" width="14.42578125" style="1" customWidth="1"/>
    <col min="10026" max="10026" width="17.140625" style="1" customWidth="1"/>
    <col min="10027" max="10028" width="9.140625" style="1"/>
    <col min="10029" max="10029" width="14" style="1" customWidth="1"/>
    <col min="10030" max="10030" width="4.28515625" style="1" customWidth="1"/>
    <col min="10031" max="10031" width="12.140625" style="1" bestFit="1" customWidth="1"/>
    <col min="10032" max="10032" width="14.42578125" style="1" customWidth="1"/>
    <col min="10033" max="10033" width="16.42578125" style="1" customWidth="1"/>
    <col min="10034" max="10034" width="20.28515625" style="1" customWidth="1"/>
    <col min="10035" max="10036" width="11.140625" style="1" bestFit="1" customWidth="1"/>
    <col min="10037" max="10037" width="11.140625" style="1" customWidth="1"/>
    <col min="10038" max="10038" width="17.28515625" style="1" customWidth="1"/>
    <col min="10039" max="10039" width="11.5703125" style="1" customWidth="1"/>
    <col min="10040" max="10040" width="15.140625" style="1" customWidth="1"/>
    <col min="10041" max="10240" width="9.140625" style="1"/>
    <col min="10241" max="10241" width="22.5703125" style="1" customWidth="1"/>
    <col min="10242" max="10242" width="10.28515625" style="1" customWidth="1"/>
    <col min="10243" max="10243" width="13" style="1" bestFit="1" customWidth="1"/>
    <col min="10244" max="10244" width="9.140625" style="1"/>
    <col min="10245" max="10245" width="10.7109375" style="1" bestFit="1" customWidth="1"/>
    <col min="10246" max="10249" width="12.140625" style="1" bestFit="1" customWidth="1"/>
    <col min="10250" max="10250" width="10.7109375" style="1" bestFit="1" customWidth="1"/>
    <col min="10251" max="10253" width="12.140625" style="1" bestFit="1" customWidth="1"/>
    <col min="10254" max="10254" width="10.7109375" style="1" bestFit="1" customWidth="1"/>
    <col min="10255" max="10255" width="12.140625" style="1" bestFit="1" customWidth="1"/>
    <col min="10256" max="10256" width="9" style="1" bestFit="1" customWidth="1"/>
    <col min="10257" max="10257" width="12.140625" style="1" bestFit="1" customWidth="1"/>
    <col min="10258" max="10258" width="9.85546875" style="1" bestFit="1" customWidth="1"/>
    <col min="10259" max="10268" width="9.140625" style="1"/>
    <col min="10269" max="10269" width="11" style="1" bestFit="1" customWidth="1"/>
    <col min="10270" max="10271" width="8.7109375" style="1" bestFit="1" customWidth="1"/>
    <col min="10272" max="10272" width="9.42578125" style="1" customWidth="1"/>
    <col min="10273" max="10273" width="10.140625" style="1" customWidth="1"/>
    <col min="10274" max="10274" width="8.140625" style="1" bestFit="1" customWidth="1"/>
    <col min="10275" max="10278" width="9.140625" style="1"/>
    <col min="10279" max="10279" width="19.28515625" style="1" customWidth="1"/>
    <col min="10280" max="10280" width="11.5703125" style="1" customWidth="1"/>
    <col min="10281" max="10281" width="14.42578125" style="1" customWidth="1"/>
    <col min="10282" max="10282" width="17.140625" style="1" customWidth="1"/>
    <col min="10283" max="10284" width="9.140625" style="1"/>
    <col min="10285" max="10285" width="14" style="1" customWidth="1"/>
    <col min="10286" max="10286" width="4.28515625" style="1" customWidth="1"/>
    <col min="10287" max="10287" width="12.140625" style="1" bestFit="1" customWidth="1"/>
    <col min="10288" max="10288" width="14.42578125" style="1" customWidth="1"/>
    <col min="10289" max="10289" width="16.42578125" style="1" customWidth="1"/>
    <col min="10290" max="10290" width="20.28515625" style="1" customWidth="1"/>
    <col min="10291" max="10292" width="11.140625" style="1" bestFit="1" customWidth="1"/>
    <col min="10293" max="10293" width="11.140625" style="1" customWidth="1"/>
    <col min="10294" max="10294" width="17.28515625" style="1" customWidth="1"/>
    <col min="10295" max="10295" width="11.5703125" style="1" customWidth="1"/>
    <col min="10296" max="10296" width="15.140625" style="1" customWidth="1"/>
    <col min="10297" max="10496" width="9.140625" style="1"/>
    <col min="10497" max="10497" width="22.5703125" style="1" customWidth="1"/>
    <col min="10498" max="10498" width="10.28515625" style="1" customWidth="1"/>
    <col min="10499" max="10499" width="13" style="1" bestFit="1" customWidth="1"/>
    <col min="10500" max="10500" width="9.140625" style="1"/>
    <col min="10501" max="10501" width="10.7109375" style="1" bestFit="1" customWidth="1"/>
    <col min="10502" max="10505" width="12.140625" style="1" bestFit="1" customWidth="1"/>
    <col min="10506" max="10506" width="10.7109375" style="1" bestFit="1" customWidth="1"/>
    <col min="10507" max="10509" width="12.140625" style="1" bestFit="1" customWidth="1"/>
    <col min="10510" max="10510" width="10.7109375" style="1" bestFit="1" customWidth="1"/>
    <col min="10511" max="10511" width="12.140625" style="1" bestFit="1" customWidth="1"/>
    <col min="10512" max="10512" width="9" style="1" bestFit="1" customWidth="1"/>
    <col min="10513" max="10513" width="12.140625" style="1" bestFit="1" customWidth="1"/>
    <col min="10514" max="10514" width="9.85546875" style="1" bestFit="1" customWidth="1"/>
    <col min="10515" max="10524" width="9.140625" style="1"/>
    <col min="10525" max="10525" width="11" style="1" bestFit="1" customWidth="1"/>
    <col min="10526" max="10527" width="8.7109375" style="1" bestFit="1" customWidth="1"/>
    <col min="10528" max="10528" width="9.42578125" style="1" customWidth="1"/>
    <col min="10529" max="10529" width="10.140625" style="1" customWidth="1"/>
    <col min="10530" max="10530" width="8.140625" style="1" bestFit="1" customWidth="1"/>
    <col min="10531" max="10534" width="9.140625" style="1"/>
    <col min="10535" max="10535" width="19.28515625" style="1" customWidth="1"/>
    <col min="10536" max="10536" width="11.5703125" style="1" customWidth="1"/>
    <col min="10537" max="10537" width="14.42578125" style="1" customWidth="1"/>
    <col min="10538" max="10538" width="17.140625" style="1" customWidth="1"/>
    <col min="10539" max="10540" width="9.140625" style="1"/>
    <col min="10541" max="10541" width="14" style="1" customWidth="1"/>
    <col min="10542" max="10542" width="4.28515625" style="1" customWidth="1"/>
    <col min="10543" max="10543" width="12.140625" style="1" bestFit="1" customWidth="1"/>
    <col min="10544" max="10544" width="14.42578125" style="1" customWidth="1"/>
    <col min="10545" max="10545" width="16.42578125" style="1" customWidth="1"/>
    <col min="10546" max="10546" width="20.28515625" style="1" customWidth="1"/>
    <col min="10547" max="10548" width="11.140625" style="1" bestFit="1" customWidth="1"/>
    <col min="10549" max="10549" width="11.140625" style="1" customWidth="1"/>
    <col min="10550" max="10550" width="17.28515625" style="1" customWidth="1"/>
    <col min="10551" max="10551" width="11.5703125" style="1" customWidth="1"/>
    <col min="10552" max="10552" width="15.140625" style="1" customWidth="1"/>
    <col min="10553" max="10752" width="9.140625" style="1"/>
    <col min="10753" max="10753" width="22.5703125" style="1" customWidth="1"/>
    <col min="10754" max="10754" width="10.28515625" style="1" customWidth="1"/>
    <col min="10755" max="10755" width="13" style="1" bestFit="1" customWidth="1"/>
    <col min="10756" max="10756" width="9.140625" style="1"/>
    <col min="10757" max="10757" width="10.7109375" style="1" bestFit="1" customWidth="1"/>
    <col min="10758" max="10761" width="12.140625" style="1" bestFit="1" customWidth="1"/>
    <col min="10762" max="10762" width="10.7109375" style="1" bestFit="1" customWidth="1"/>
    <col min="10763" max="10765" width="12.140625" style="1" bestFit="1" customWidth="1"/>
    <col min="10766" max="10766" width="10.7109375" style="1" bestFit="1" customWidth="1"/>
    <col min="10767" max="10767" width="12.140625" style="1" bestFit="1" customWidth="1"/>
    <col min="10768" max="10768" width="9" style="1" bestFit="1" customWidth="1"/>
    <col min="10769" max="10769" width="12.140625" style="1" bestFit="1" customWidth="1"/>
    <col min="10770" max="10770" width="9.85546875" style="1" bestFit="1" customWidth="1"/>
    <col min="10771" max="10780" width="9.140625" style="1"/>
    <col min="10781" max="10781" width="11" style="1" bestFit="1" customWidth="1"/>
    <col min="10782" max="10783" width="8.7109375" style="1" bestFit="1" customWidth="1"/>
    <col min="10784" max="10784" width="9.42578125" style="1" customWidth="1"/>
    <col min="10785" max="10785" width="10.140625" style="1" customWidth="1"/>
    <col min="10786" max="10786" width="8.140625" style="1" bestFit="1" customWidth="1"/>
    <col min="10787" max="10790" width="9.140625" style="1"/>
    <col min="10791" max="10791" width="19.28515625" style="1" customWidth="1"/>
    <col min="10792" max="10792" width="11.5703125" style="1" customWidth="1"/>
    <col min="10793" max="10793" width="14.42578125" style="1" customWidth="1"/>
    <col min="10794" max="10794" width="17.140625" style="1" customWidth="1"/>
    <col min="10795" max="10796" width="9.140625" style="1"/>
    <col min="10797" max="10797" width="14" style="1" customWidth="1"/>
    <col min="10798" max="10798" width="4.28515625" style="1" customWidth="1"/>
    <col min="10799" max="10799" width="12.140625" style="1" bestFit="1" customWidth="1"/>
    <col min="10800" max="10800" width="14.42578125" style="1" customWidth="1"/>
    <col min="10801" max="10801" width="16.42578125" style="1" customWidth="1"/>
    <col min="10802" max="10802" width="20.28515625" style="1" customWidth="1"/>
    <col min="10803" max="10804" width="11.140625" style="1" bestFit="1" customWidth="1"/>
    <col min="10805" max="10805" width="11.140625" style="1" customWidth="1"/>
    <col min="10806" max="10806" width="17.28515625" style="1" customWidth="1"/>
    <col min="10807" max="10807" width="11.5703125" style="1" customWidth="1"/>
    <col min="10808" max="10808" width="15.140625" style="1" customWidth="1"/>
    <col min="10809" max="11008" width="9.140625" style="1"/>
    <col min="11009" max="11009" width="22.5703125" style="1" customWidth="1"/>
    <col min="11010" max="11010" width="10.28515625" style="1" customWidth="1"/>
    <col min="11011" max="11011" width="13" style="1" bestFit="1" customWidth="1"/>
    <col min="11012" max="11012" width="9.140625" style="1"/>
    <col min="11013" max="11013" width="10.7109375" style="1" bestFit="1" customWidth="1"/>
    <col min="11014" max="11017" width="12.140625" style="1" bestFit="1" customWidth="1"/>
    <col min="11018" max="11018" width="10.7109375" style="1" bestFit="1" customWidth="1"/>
    <col min="11019" max="11021" width="12.140625" style="1" bestFit="1" customWidth="1"/>
    <col min="11022" max="11022" width="10.7109375" style="1" bestFit="1" customWidth="1"/>
    <col min="11023" max="11023" width="12.140625" style="1" bestFit="1" customWidth="1"/>
    <col min="11024" max="11024" width="9" style="1" bestFit="1" customWidth="1"/>
    <col min="11025" max="11025" width="12.140625" style="1" bestFit="1" customWidth="1"/>
    <col min="11026" max="11026" width="9.85546875" style="1" bestFit="1" customWidth="1"/>
    <col min="11027" max="11036" width="9.140625" style="1"/>
    <col min="11037" max="11037" width="11" style="1" bestFit="1" customWidth="1"/>
    <col min="11038" max="11039" width="8.7109375" style="1" bestFit="1" customWidth="1"/>
    <col min="11040" max="11040" width="9.42578125" style="1" customWidth="1"/>
    <col min="11041" max="11041" width="10.140625" style="1" customWidth="1"/>
    <col min="11042" max="11042" width="8.140625" style="1" bestFit="1" customWidth="1"/>
    <col min="11043" max="11046" width="9.140625" style="1"/>
    <col min="11047" max="11047" width="19.28515625" style="1" customWidth="1"/>
    <col min="11048" max="11048" width="11.5703125" style="1" customWidth="1"/>
    <col min="11049" max="11049" width="14.42578125" style="1" customWidth="1"/>
    <col min="11050" max="11050" width="17.140625" style="1" customWidth="1"/>
    <col min="11051" max="11052" width="9.140625" style="1"/>
    <col min="11053" max="11053" width="14" style="1" customWidth="1"/>
    <col min="11054" max="11054" width="4.28515625" style="1" customWidth="1"/>
    <col min="11055" max="11055" width="12.140625" style="1" bestFit="1" customWidth="1"/>
    <col min="11056" max="11056" width="14.42578125" style="1" customWidth="1"/>
    <col min="11057" max="11057" width="16.42578125" style="1" customWidth="1"/>
    <col min="11058" max="11058" width="20.28515625" style="1" customWidth="1"/>
    <col min="11059" max="11060" width="11.140625" style="1" bestFit="1" customWidth="1"/>
    <col min="11061" max="11061" width="11.140625" style="1" customWidth="1"/>
    <col min="11062" max="11062" width="17.28515625" style="1" customWidth="1"/>
    <col min="11063" max="11063" width="11.5703125" style="1" customWidth="1"/>
    <col min="11064" max="11064" width="15.140625" style="1" customWidth="1"/>
    <col min="11065" max="11264" width="9.140625" style="1"/>
    <col min="11265" max="11265" width="22.5703125" style="1" customWidth="1"/>
    <col min="11266" max="11266" width="10.28515625" style="1" customWidth="1"/>
    <col min="11267" max="11267" width="13" style="1" bestFit="1" customWidth="1"/>
    <col min="11268" max="11268" width="9.140625" style="1"/>
    <col min="11269" max="11269" width="10.7109375" style="1" bestFit="1" customWidth="1"/>
    <col min="11270" max="11273" width="12.140625" style="1" bestFit="1" customWidth="1"/>
    <col min="11274" max="11274" width="10.7109375" style="1" bestFit="1" customWidth="1"/>
    <col min="11275" max="11277" width="12.140625" style="1" bestFit="1" customWidth="1"/>
    <col min="11278" max="11278" width="10.7109375" style="1" bestFit="1" customWidth="1"/>
    <col min="11279" max="11279" width="12.140625" style="1" bestFit="1" customWidth="1"/>
    <col min="11280" max="11280" width="9" style="1" bestFit="1" customWidth="1"/>
    <col min="11281" max="11281" width="12.140625" style="1" bestFit="1" customWidth="1"/>
    <col min="11282" max="11282" width="9.85546875" style="1" bestFit="1" customWidth="1"/>
    <col min="11283" max="11292" width="9.140625" style="1"/>
    <col min="11293" max="11293" width="11" style="1" bestFit="1" customWidth="1"/>
    <col min="11294" max="11295" width="8.7109375" style="1" bestFit="1" customWidth="1"/>
    <col min="11296" max="11296" width="9.42578125" style="1" customWidth="1"/>
    <col min="11297" max="11297" width="10.140625" style="1" customWidth="1"/>
    <col min="11298" max="11298" width="8.140625" style="1" bestFit="1" customWidth="1"/>
    <col min="11299" max="11302" width="9.140625" style="1"/>
    <col min="11303" max="11303" width="19.28515625" style="1" customWidth="1"/>
    <col min="11304" max="11304" width="11.5703125" style="1" customWidth="1"/>
    <col min="11305" max="11305" width="14.42578125" style="1" customWidth="1"/>
    <col min="11306" max="11306" width="17.140625" style="1" customWidth="1"/>
    <col min="11307" max="11308" width="9.140625" style="1"/>
    <col min="11309" max="11309" width="14" style="1" customWidth="1"/>
    <col min="11310" max="11310" width="4.28515625" style="1" customWidth="1"/>
    <col min="11311" max="11311" width="12.140625" style="1" bestFit="1" customWidth="1"/>
    <col min="11312" max="11312" width="14.42578125" style="1" customWidth="1"/>
    <col min="11313" max="11313" width="16.42578125" style="1" customWidth="1"/>
    <col min="11314" max="11314" width="20.28515625" style="1" customWidth="1"/>
    <col min="11315" max="11316" width="11.140625" style="1" bestFit="1" customWidth="1"/>
    <col min="11317" max="11317" width="11.140625" style="1" customWidth="1"/>
    <col min="11318" max="11318" width="17.28515625" style="1" customWidth="1"/>
    <col min="11319" max="11319" width="11.5703125" style="1" customWidth="1"/>
    <col min="11320" max="11320" width="15.140625" style="1" customWidth="1"/>
    <col min="11321" max="11520" width="9.140625" style="1"/>
    <col min="11521" max="11521" width="22.5703125" style="1" customWidth="1"/>
    <col min="11522" max="11522" width="10.28515625" style="1" customWidth="1"/>
    <col min="11523" max="11523" width="13" style="1" bestFit="1" customWidth="1"/>
    <col min="11524" max="11524" width="9.140625" style="1"/>
    <col min="11525" max="11525" width="10.7109375" style="1" bestFit="1" customWidth="1"/>
    <col min="11526" max="11529" width="12.140625" style="1" bestFit="1" customWidth="1"/>
    <col min="11530" max="11530" width="10.7109375" style="1" bestFit="1" customWidth="1"/>
    <col min="11531" max="11533" width="12.140625" style="1" bestFit="1" customWidth="1"/>
    <col min="11534" max="11534" width="10.7109375" style="1" bestFit="1" customWidth="1"/>
    <col min="11535" max="11535" width="12.140625" style="1" bestFit="1" customWidth="1"/>
    <col min="11536" max="11536" width="9" style="1" bestFit="1" customWidth="1"/>
    <col min="11537" max="11537" width="12.140625" style="1" bestFit="1" customWidth="1"/>
    <col min="11538" max="11538" width="9.85546875" style="1" bestFit="1" customWidth="1"/>
    <col min="11539" max="11548" width="9.140625" style="1"/>
    <col min="11549" max="11549" width="11" style="1" bestFit="1" customWidth="1"/>
    <col min="11550" max="11551" width="8.7109375" style="1" bestFit="1" customWidth="1"/>
    <col min="11552" max="11552" width="9.42578125" style="1" customWidth="1"/>
    <col min="11553" max="11553" width="10.140625" style="1" customWidth="1"/>
    <col min="11554" max="11554" width="8.140625" style="1" bestFit="1" customWidth="1"/>
    <col min="11555" max="11558" width="9.140625" style="1"/>
    <col min="11559" max="11559" width="19.28515625" style="1" customWidth="1"/>
    <col min="11560" max="11560" width="11.5703125" style="1" customWidth="1"/>
    <col min="11561" max="11561" width="14.42578125" style="1" customWidth="1"/>
    <col min="11562" max="11562" width="17.140625" style="1" customWidth="1"/>
    <col min="11563" max="11564" width="9.140625" style="1"/>
    <col min="11565" max="11565" width="14" style="1" customWidth="1"/>
    <col min="11566" max="11566" width="4.28515625" style="1" customWidth="1"/>
    <col min="11567" max="11567" width="12.140625" style="1" bestFit="1" customWidth="1"/>
    <col min="11568" max="11568" width="14.42578125" style="1" customWidth="1"/>
    <col min="11569" max="11569" width="16.42578125" style="1" customWidth="1"/>
    <col min="11570" max="11570" width="20.28515625" style="1" customWidth="1"/>
    <col min="11571" max="11572" width="11.140625" style="1" bestFit="1" customWidth="1"/>
    <col min="11573" max="11573" width="11.140625" style="1" customWidth="1"/>
    <col min="11574" max="11574" width="17.28515625" style="1" customWidth="1"/>
    <col min="11575" max="11575" width="11.5703125" style="1" customWidth="1"/>
    <col min="11576" max="11576" width="15.140625" style="1" customWidth="1"/>
    <col min="11577" max="11776" width="9.140625" style="1"/>
    <col min="11777" max="11777" width="22.5703125" style="1" customWidth="1"/>
    <col min="11778" max="11778" width="10.28515625" style="1" customWidth="1"/>
    <col min="11779" max="11779" width="13" style="1" bestFit="1" customWidth="1"/>
    <col min="11780" max="11780" width="9.140625" style="1"/>
    <col min="11781" max="11781" width="10.7109375" style="1" bestFit="1" customWidth="1"/>
    <col min="11782" max="11785" width="12.140625" style="1" bestFit="1" customWidth="1"/>
    <col min="11786" max="11786" width="10.7109375" style="1" bestFit="1" customWidth="1"/>
    <col min="11787" max="11789" width="12.140625" style="1" bestFit="1" customWidth="1"/>
    <col min="11790" max="11790" width="10.7109375" style="1" bestFit="1" customWidth="1"/>
    <col min="11791" max="11791" width="12.140625" style="1" bestFit="1" customWidth="1"/>
    <col min="11792" max="11792" width="9" style="1" bestFit="1" customWidth="1"/>
    <col min="11793" max="11793" width="12.140625" style="1" bestFit="1" customWidth="1"/>
    <col min="11794" max="11794" width="9.85546875" style="1" bestFit="1" customWidth="1"/>
    <col min="11795" max="11804" width="9.140625" style="1"/>
    <col min="11805" max="11805" width="11" style="1" bestFit="1" customWidth="1"/>
    <col min="11806" max="11807" width="8.7109375" style="1" bestFit="1" customWidth="1"/>
    <col min="11808" max="11808" width="9.42578125" style="1" customWidth="1"/>
    <col min="11809" max="11809" width="10.140625" style="1" customWidth="1"/>
    <col min="11810" max="11810" width="8.140625" style="1" bestFit="1" customWidth="1"/>
    <col min="11811" max="11814" width="9.140625" style="1"/>
    <col min="11815" max="11815" width="19.28515625" style="1" customWidth="1"/>
    <col min="11816" max="11816" width="11.5703125" style="1" customWidth="1"/>
    <col min="11817" max="11817" width="14.42578125" style="1" customWidth="1"/>
    <col min="11818" max="11818" width="17.140625" style="1" customWidth="1"/>
    <col min="11819" max="11820" width="9.140625" style="1"/>
    <col min="11821" max="11821" width="14" style="1" customWidth="1"/>
    <col min="11822" max="11822" width="4.28515625" style="1" customWidth="1"/>
    <col min="11823" max="11823" width="12.140625" style="1" bestFit="1" customWidth="1"/>
    <col min="11824" max="11824" width="14.42578125" style="1" customWidth="1"/>
    <col min="11825" max="11825" width="16.42578125" style="1" customWidth="1"/>
    <col min="11826" max="11826" width="20.28515625" style="1" customWidth="1"/>
    <col min="11827" max="11828" width="11.140625" style="1" bestFit="1" customWidth="1"/>
    <col min="11829" max="11829" width="11.140625" style="1" customWidth="1"/>
    <col min="11830" max="11830" width="17.28515625" style="1" customWidth="1"/>
    <col min="11831" max="11831" width="11.5703125" style="1" customWidth="1"/>
    <col min="11832" max="11832" width="15.140625" style="1" customWidth="1"/>
    <col min="11833" max="12032" width="9.140625" style="1"/>
    <col min="12033" max="12033" width="22.5703125" style="1" customWidth="1"/>
    <col min="12034" max="12034" width="10.28515625" style="1" customWidth="1"/>
    <col min="12035" max="12035" width="13" style="1" bestFit="1" customWidth="1"/>
    <col min="12036" max="12036" width="9.140625" style="1"/>
    <col min="12037" max="12037" width="10.7109375" style="1" bestFit="1" customWidth="1"/>
    <col min="12038" max="12041" width="12.140625" style="1" bestFit="1" customWidth="1"/>
    <col min="12042" max="12042" width="10.7109375" style="1" bestFit="1" customWidth="1"/>
    <col min="12043" max="12045" width="12.140625" style="1" bestFit="1" customWidth="1"/>
    <col min="12046" max="12046" width="10.7109375" style="1" bestFit="1" customWidth="1"/>
    <col min="12047" max="12047" width="12.140625" style="1" bestFit="1" customWidth="1"/>
    <col min="12048" max="12048" width="9" style="1" bestFit="1" customWidth="1"/>
    <col min="12049" max="12049" width="12.140625" style="1" bestFit="1" customWidth="1"/>
    <col min="12050" max="12050" width="9.85546875" style="1" bestFit="1" customWidth="1"/>
    <col min="12051" max="12060" width="9.140625" style="1"/>
    <col min="12061" max="12061" width="11" style="1" bestFit="1" customWidth="1"/>
    <col min="12062" max="12063" width="8.7109375" style="1" bestFit="1" customWidth="1"/>
    <col min="12064" max="12064" width="9.42578125" style="1" customWidth="1"/>
    <col min="12065" max="12065" width="10.140625" style="1" customWidth="1"/>
    <col min="12066" max="12066" width="8.140625" style="1" bestFit="1" customWidth="1"/>
    <col min="12067" max="12070" width="9.140625" style="1"/>
    <col min="12071" max="12071" width="19.28515625" style="1" customWidth="1"/>
    <col min="12072" max="12072" width="11.5703125" style="1" customWidth="1"/>
    <col min="12073" max="12073" width="14.42578125" style="1" customWidth="1"/>
    <col min="12074" max="12074" width="17.140625" style="1" customWidth="1"/>
    <col min="12075" max="12076" width="9.140625" style="1"/>
    <col min="12077" max="12077" width="14" style="1" customWidth="1"/>
    <col min="12078" max="12078" width="4.28515625" style="1" customWidth="1"/>
    <col min="12079" max="12079" width="12.140625" style="1" bestFit="1" customWidth="1"/>
    <col min="12080" max="12080" width="14.42578125" style="1" customWidth="1"/>
    <col min="12081" max="12081" width="16.42578125" style="1" customWidth="1"/>
    <col min="12082" max="12082" width="20.28515625" style="1" customWidth="1"/>
    <col min="12083" max="12084" width="11.140625" style="1" bestFit="1" customWidth="1"/>
    <col min="12085" max="12085" width="11.140625" style="1" customWidth="1"/>
    <col min="12086" max="12086" width="17.28515625" style="1" customWidth="1"/>
    <col min="12087" max="12087" width="11.5703125" style="1" customWidth="1"/>
    <col min="12088" max="12088" width="15.140625" style="1" customWidth="1"/>
    <col min="12089" max="12288" width="9.140625" style="1"/>
    <col min="12289" max="12289" width="22.5703125" style="1" customWidth="1"/>
    <col min="12290" max="12290" width="10.28515625" style="1" customWidth="1"/>
    <col min="12291" max="12291" width="13" style="1" bestFit="1" customWidth="1"/>
    <col min="12292" max="12292" width="9.140625" style="1"/>
    <col min="12293" max="12293" width="10.7109375" style="1" bestFit="1" customWidth="1"/>
    <col min="12294" max="12297" width="12.140625" style="1" bestFit="1" customWidth="1"/>
    <col min="12298" max="12298" width="10.7109375" style="1" bestFit="1" customWidth="1"/>
    <col min="12299" max="12301" width="12.140625" style="1" bestFit="1" customWidth="1"/>
    <col min="12302" max="12302" width="10.7109375" style="1" bestFit="1" customWidth="1"/>
    <col min="12303" max="12303" width="12.140625" style="1" bestFit="1" customWidth="1"/>
    <col min="12304" max="12304" width="9" style="1" bestFit="1" customWidth="1"/>
    <col min="12305" max="12305" width="12.140625" style="1" bestFit="1" customWidth="1"/>
    <col min="12306" max="12306" width="9.85546875" style="1" bestFit="1" customWidth="1"/>
    <col min="12307" max="12316" width="9.140625" style="1"/>
    <col min="12317" max="12317" width="11" style="1" bestFit="1" customWidth="1"/>
    <col min="12318" max="12319" width="8.7109375" style="1" bestFit="1" customWidth="1"/>
    <col min="12320" max="12320" width="9.42578125" style="1" customWidth="1"/>
    <col min="12321" max="12321" width="10.140625" style="1" customWidth="1"/>
    <col min="12322" max="12322" width="8.140625" style="1" bestFit="1" customWidth="1"/>
    <col min="12323" max="12326" width="9.140625" style="1"/>
    <col min="12327" max="12327" width="19.28515625" style="1" customWidth="1"/>
    <col min="12328" max="12328" width="11.5703125" style="1" customWidth="1"/>
    <col min="12329" max="12329" width="14.42578125" style="1" customWidth="1"/>
    <col min="12330" max="12330" width="17.140625" style="1" customWidth="1"/>
    <col min="12331" max="12332" width="9.140625" style="1"/>
    <col min="12333" max="12333" width="14" style="1" customWidth="1"/>
    <col min="12334" max="12334" width="4.28515625" style="1" customWidth="1"/>
    <col min="12335" max="12335" width="12.140625" style="1" bestFit="1" customWidth="1"/>
    <col min="12336" max="12336" width="14.42578125" style="1" customWidth="1"/>
    <col min="12337" max="12337" width="16.42578125" style="1" customWidth="1"/>
    <col min="12338" max="12338" width="20.28515625" style="1" customWidth="1"/>
    <col min="12339" max="12340" width="11.140625" style="1" bestFit="1" customWidth="1"/>
    <col min="12341" max="12341" width="11.140625" style="1" customWidth="1"/>
    <col min="12342" max="12342" width="17.28515625" style="1" customWidth="1"/>
    <col min="12343" max="12343" width="11.5703125" style="1" customWidth="1"/>
    <col min="12344" max="12344" width="15.140625" style="1" customWidth="1"/>
    <col min="12345" max="12544" width="9.140625" style="1"/>
    <col min="12545" max="12545" width="22.5703125" style="1" customWidth="1"/>
    <col min="12546" max="12546" width="10.28515625" style="1" customWidth="1"/>
    <col min="12547" max="12547" width="13" style="1" bestFit="1" customWidth="1"/>
    <col min="12548" max="12548" width="9.140625" style="1"/>
    <col min="12549" max="12549" width="10.7109375" style="1" bestFit="1" customWidth="1"/>
    <col min="12550" max="12553" width="12.140625" style="1" bestFit="1" customWidth="1"/>
    <col min="12554" max="12554" width="10.7109375" style="1" bestFit="1" customWidth="1"/>
    <col min="12555" max="12557" width="12.140625" style="1" bestFit="1" customWidth="1"/>
    <col min="12558" max="12558" width="10.7109375" style="1" bestFit="1" customWidth="1"/>
    <col min="12559" max="12559" width="12.140625" style="1" bestFit="1" customWidth="1"/>
    <col min="12560" max="12560" width="9" style="1" bestFit="1" customWidth="1"/>
    <col min="12561" max="12561" width="12.140625" style="1" bestFit="1" customWidth="1"/>
    <col min="12562" max="12562" width="9.85546875" style="1" bestFit="1" customWidth="1"/>
    <col min="12563" max="12572" width="9.140625" style="1"/>
    <col min="12573" max="12573" width="11" style="1" bestFit="1" customWidth="1"/>
    <col min="12574" max="12575" width="8.7109375" style="1" bestFit="1" customWidth="1"/>
    <col min="12576" max="12576" width="9.42578125" style="1" customWidth="1"/>
    <col min="12577" max="12577" width="10.140625" style="1" customWidth="1"/>
    <col min="12578" max="12578" width="8.140625" style="1" bestFit="1" customWidth="1"/>
    <col min="12579" max="12582" width="9.140625" style="1"/>
    <col min="12583" max="12583" width="19.28515625" style="1" customWidth="1"/>
    <col min="12584" max="12584" width="11.5703125" style="1" customWidth="1"/>
    <col min="12585" max="12585" width="14.42578125" style="1" customWidth="1"/>
    <col min="12586" max="12586" width="17.140625" style="1" customWidth="1"/>
    <col min="12587" max="12588" width="9.140625" style="1"/>
    <col min="12589" max="12589" width="14" style="1" customWidth="1"/>
    <col min="12590" max="12590" width="4.28515625" style="1" customWidth="1"/>
    <col min="12591" max="12591" width="12.140625" style="1" bestFit="1" customWidth="1"/>
    <col min="12592" max="12592" width="14.42578125" style="1" customWidth="1"/>
    <col min="12593" max="12593" width="16.42578125" style="1" customWidth="1"/>
    <col min="12594" max="12594" width="20.28515625" style="1" customWidth="1"/>
    <col min="12595" max="12596" width="11.140625" style="1" bestFit="1" customWidth="1"/>
    <col min="12597" max="12597" width="11.140625" style="1" customWidth="1"/>
    <col min="12598" max="12598" width="17.28515625" style="1" customWidth="1"/>
    <col min="12599" max="12599" width="11.5703125" style="1" customWidth="1"/>
    <col min="12600" max="12600" width="15.140625" style="1" customWidth="1"/>
    <col min="12601" max="12800" width="9.140625" style="1"/>
    <col min="12801" max="12801" width="22.5703125" style="1" customWidth="1"/>
    <col min="12802" max="12802" width="10.28515625" style="1" customWidth="1"/>
    <col min="12803" max="12803" width="13" style="1" bestFit="1" customWidth="1"/>
    <col min="12804" max="12804" width="9.140625" style="1"/>
    <col min="12805" max="12805" width="10.7109375" style="1" bestFit="1" customWidth="1"/>
    <col min="12806" max="12809" width="12.140625" style="1" bestFit="1" customWidth="1"/>
    <col min="12810" max="12810" width="10.7109375" style="1" bestFit="1" customWidth="1"/>
    <col min="12811" max="12813" width="12.140625" style="1" bestFit="1" customWidth="1"/>
    <col min="12814" max="12814" width="10.7109375" style="1" bestFit="1" customWidth="1"/>
    <col min="12815" max="12815" width="12.140625" style="1" bestFit="1" customWidth="1"/>
    <col min="12816" max="12816" width="9" style="1" bestFit="1" customWidth="1"/>
    <col min="12817" max="12817" width="12.140625" style="1" bestFit="1" customWidth="1"/>
    <col min="12818" max="12818" width="9.85546875" style="1" bestFit="1" customWidth="1"/>
    <col min="12819" max="12828" width="9.140625" style="1"/>
    <col min="12829" max="12829" width="11" style="1" bestFit="1" customWidth="1"/>
    <col min="12830" max="12831" width="8.7109375" style="1" bestFit="1" customWidth="1"/>
    <col min="12832" max="12832" width="9.42578125" style="1" customWidth="1"/>
    <col min="12833" max="12833" width="10.140625" style="1" customWidth="1"/>
    <col min="12834" max="12834" width="8.140625" style="1" bestFit="1" customWidth="1"/>
    <col min="12835" max="12838" width="9.140625" style="1"/>
    <col min="12839" max="12839" width="19.28515625" style="1" customWidth="1"/>
    <col min="12840" max="12840" width="11.5703125" style="1" customWidth="1"/>
    <col min="12841" max="12841" width="14.42578125" style="1" customWidth="1"/>
    <col min="12842" max="12842" width="17.140625" style="1" customWidth="1"/>
    <col min="12843" max="12844" width="9.140625" style="1"/>
    <col min="12845" max="12845" width="14" style="1" customWidth="1"/>
    <col min="12846" max="12846" width="4.28515625" style="1" customWidth="1"/>
    <col min="12847" max="12847" width="12.140625" style="1" bestFit="1" customWidth="1"/>
    <col min="12848" max="12848" width="14.42578125" style="1" customWidth="1"/>
    <col min="12849" max="12849" width="16.42578125" style="1" customWidth="1"/>
    <col min="12850" max="12850" width="20.28515625" style="1" customWidth="1"/>
    <col min="12851" max="12852" width="11.140625" style="1" bestFit="1" customWidth="1"/>
    <col min="12853" max="12853" width="11.140625" style="1" customWidth="1"/>
    <col min="12854" max="12854" width="17.28515625" style="1" customWidth="1"/>
    <col min="12855" max="12855" width="11.5703125" style="1" customWidth="1"/>
    <col min="12856" max="12856" width="15.140625" style="1" customWidth="1"/>
    <col min="12857" max="13056" width="9.140625" style="1"/>
    <col min="13057" max="13057" width="22.5703125" style="1" customWidth="1"/>
    <col min="13058" max="13058" width="10.28515625" style="1" customWidth="1"/>
    <col min="13059" max="13059" width="13" style="1" bestFit="1" customWidth="1"/>
    <col min="13060" max="13060" width="9.140625" style="1"/>
    <col min="13061" max="13061" width="10.7109375" style="1" bestFit="1" customWidth="1"/>
    <col min="13062" max="13065" width="12.140625" style="1" bestFit="1" customWidth="1"/>
    <col min="13066" max="13066" width="10.7109375" style="1" bestFit="1" customWidth="1"/>
    <col min="13067" max="13069" width="12.140625" style="1" bestFit="1" customWidth="1"/>
    <col min="13070" max="13070" width="10.7109375" style="1" bestFit="1" customWidth="1"/>
    <col min="13071" max="13071" width="12.140625" style="1" bestFit="1" customWidth="1"/>
    <col min="13072" max="13072" width="9" style="1" bestFit="1" customWidth="1"/>
    <col min="13073" max="13073" width="12.140625" style="1" bestFit="1" customWidth="1"/>
    <col min="13074" max="13074" width="9.85546875" style="1" bestFit="1" customWidth="1"/>
    <col min="13075" max="13084" width="9.140625" style="1"/>
    <col min="13085" max="13085" width="11" style="1" bestFit="1" customWidth="1"/>
    <col min="13086" max="13087" width="8.7109375" style="1" bestFit="1" customWidth="1"/>
    <col min="13088" max="13088" width="9.42578125" style="1" customWidth="1"/>
    <col min="13089" max="13089" width="10.140625" style="1" customWidth="1"/>
    <col min="13090" max="13090" width="8.140625" style="1" bestFit="1" customWidth="1"/>
    <col min="13091" max="13094" width="9.140625" style="1"/>
    <col min="13095" max="13095" width="19.28515625" style="1" customWidth="1"/>
    <col min="13096" max="13096" width="11.5703125" style="1" customWidth="1"/>
    <col min="13097" max="13097" width="14.42578125" style="1" customWidth="1"/>
    <col min="13098" max="13098" width="17.140625" style="1" customWidth="1"/>
    <col min="13099" max="13100" width="9.140625" style="1"/>
    <col min="13101" max="13101" width="14" style="1" customWidth="1"/>
    <col min="13102" max="13102" width="4.28515625" style="1" customWidth="1"/>
    <col min="13103" max="13103" width="12.140625" style="1" bestFit="1" customWidth="1"/>
    <col min="13104" max="13104" width="14.42578125" style="1" customWidth="1"/>
    <col min="13105" max="13105" width="16.42578125" style="1" customWidth="1"/>
    <col min="13106" max="13106" width="20.28515625" style="1" customWidth="1"/>
    <col min="13107" max="13108" width="11.140625" style="1" bestFit="1" customWidth="1"/>
    <col min="13109" max="13109" width="11.140625" style="1" customWidth="1"/>
    <col min="13110" max="13110" width="17.28515625" style="1" customWidth="1"/>
    <col min="13111" max="13111" width="11.5703125" style="1" customWidth="1"/>
    <col min="13112" max="13112" width="15.140625" style="1" customWidth="1"/>
    <col min="13113" max="13312" width="9.140625" style="1"/>
    <col min="13313" max="13313" width="22.5703125" style="1" customWidth="1"/>
    <col min="13314" max="13314" width="10.28515625" style="1" customWidth="1"/>
    <col min="13315" max="13315" width="13" style="1" bestFit="1" customWidth="1"/>
    <col min="13316" max="13316" width="9.140625" style="1"/>
    <col min="13317" max="13317" width="10.7109375" style="1" bestFit="1" customWidth="1"/>
    <col min="13318" max="13321" width="12.140625" style="1" bestFit="1" customWidth="1"/>
    <col min="13322" max="13322" width="10.7109375" style="1" bestFit="1" customWidth="1"/>
    <col min="13323" max="13325" width="12.140625" style="1" bestFit="1" customWidth="1"/>
    <col min="13326" max="13326" width="10.7109375" style="1" bestFit="1" customWidth="1"/>
    <col min="13327" max="13327" width="12.140625" style="1" bestFit="1" customWidth="1"/>
    <col min="13328" max="13328" width="9" style="1" bestFit="1" customWidth="1"/>
    <col min="13329" max="13329" width="12.140625" style="1" bestFit="1" customWidth="1"/>
    <col min="13330" max="13330" width="9.85546875" style="1" bestFit="1" customWidth="1"/>
    <col min="13331" max="13340" width="9.140625" style="1"/>
    <col min="13341" max="13341" width="11" style="1" bestFit="1" customWidth="1"/>
    <col min="13342" max="13343" width="8.7109375" style="1" bestFit="1" customWidth="1"/>
    <col min="13344" max="13344" width="9.42578125" style="1" customWidth="1"/>
    <col min="13345" max="13345" width="10.140625" style="1" customWidth="1"/>
    <col min="13346" max="13346" width="8.140625" style="1" bestFit="1" customWidth="1"/>
    <col min="13347" max="13350" width="9.140625" style="1"/>
    <col min="13351" max="13351" width="19.28515625" style="1" customWidth="1"/>
    <col min="13352" max="13352" width="11.5703125" style="1" customWidth="1"/>
    <col min="13353" max="13353" width="14.42578125" style="1" customWidth="1"/>
    <col min="13354" max="13354" width="17.140625" style="1" customWidth="1"/>
    <col min="13355" max="13356" width="9.140625" style="1"/>
    <col min="13357" max="13357" width="14" style="1" customWidth="1"/>
    <col min="13358" max="13358" width="4.28515625" style="1" customWidth="1"/>
    <col min="13359" max="13359" width="12.140625" style="1" bestFit="1" customWidth="1"/>
    <col min="13360" max="13360" width="14.42578125" style="1" customWidth="1"/>
    <col min="13361" max="13361" width="16.42578125" style="1" customWidth="1"/>
    <col min="13362" max="13362" width="20.28515625" style="1" customWidth="1"/>
    <col min="13363" max="13364" width="11.140625" style="1" bestFit="1" customWidth="1"/>
    <col min="13365" max="13365" width="11.140625" style="1" customWidth="1"/>
    <col min="13366" max="13366" width="17.28515625" style="1" customWidth="1"/>
    <col min="13367" max="13367" width="11.5703125" style="1" customWidth="1"/>
    <col min="13368" max="13368" width="15.140625" style="1" customWidth="1"/>
    <col min="13369" max="13568" width="9.140625" style="1"/>
    <col min="13569" max="13569" width="22.5703125" style="1" customWidth="1"/>
    <col min="13570" max="13570" width="10.28515625" style="1" customWidth="1"/>
    <col min="13571" max="13571" width="13" style="1" bestFit="1" customWidth="1"/>
    <col min="13572" max="13572" width="9.140625" style="1"/>
    <col min="13573" max="13573" width="10.7109375" style="1" bestFit="1" customWidth="1"/>
    <col min="13574" max="13577" width="12.140625" style="1" bestFit="1" customWidth="1"/>
    <col min="13578" max="13578" width="10.7109375" style="1" bestFit="1" customWidth="1"/>
    <col min="13579" max="13581" width="12.140625" style="1" bestFit="1" customWidth="1"/>
    <col min="13582" max="13582" width="10.7109375" style="1" bestFit="1" customWidth="1"/>
    <col min="13583" max="13583" width="12.140625" style="1" bestFit="1" customWidth="1"/>
    <col min="13584" max="13584" width="9" style="1" bestFit="1" customWidth="1"/>
    <col min="13585" max="13585" width="12.140625" style="1" bestFit="1" customWidth="1"/>
    <col min="13586" max="13586" width="9.85546875" style="1" bestFit="1" customWidth="1"/>
    <col min="13587" max="13596" width="9.140625" style="1"/>
    <col min="13597" max="13597" width="11" style="1" bestFit="1" customWidth="1"/>
    <col min="13598" max="13599" width="8.7109375" style="1" bestFit="1" customWidth="1"/>
    <col min="13600" max="13600" width="9.42578125" style="1" customWidth="1"/>
    <col min="13601" max="13601" width="10.140625" style="1" customWidth="1"/>
    <col min="13602" max="13602" width="8.140625" style="1" bestFit="1" customWidth="1"/>
    <col min="13603" max="13606" width="9.140625" style="1"/>
    <col min="13607" max="13607" width="19.28515625" style="1" customWidth="1"/>
    <col min="13608" max="13608" width="11.5703125" style="1" customWidth="1"/>
    <col min="13609" max="13609" width="14.42578125" style="1" customWidth="1"/>
    <col min="13610" max="13610" width="17.140625" style="1" customWidth="1"/>
    <col min="13611" max="13612" width="9.140625" style="1"/>
    <col min="13613" max="13613" width="14" style="1" customWidth="1"/>
    <col min="13614" max="13614" width="4.28515625" style="1" customWidth="1"/>
    <col min="13615" max="13615" width="12.140625" style="1" bestFit="1" customWidth="1"/>
    <col min="13616" max="13616" width="14.42578125" style="1" customWidth="1"/>
    <col min="13617" max="13617" width="16.42578125" style="1" customWidth="1"/>
    <col min="13618" max="13618" width="20.28515625" style="1" customWidth="1"/>
    <col min="13619" max="13620" width="11.140625" style="1" bestFit="1" customWidth="1"/>
    <col min="13621" max="13621" width="11.140625" style="1" customWidth="1"/>
    <col min="13622" max="13622" width="17.28515625" style="1" customWidth="1"/>
    <col min="13623" max="13623" width="11.5703125" style="1" customWidth="1"/>
    <col min="13624" max="13624" width="15.140625" style="1" customWidth="1"/>
    <col min="13625" max="13824" width="9.140625" style="1"/>
    <col min="13825" max="13825" width="22.5703125" style="1" customWidth="1"/>
    <col min="13826" max="13826" width="10.28515625" style="1" customWidth="1"/>
    <col min="13827" max="13827" width="13" style="1" bestFit="1" customWidth="1"/>
    <col min="13828" max="13828" width="9.140625" style="1"/>
    <col min="13829" max="13829" width="10.7109375" style="1" bestFit="1" customWidth="1"/>
    <col min="13830" max="13833" width="12.140625" style="1" bestFit="1" customWidth="1"/>
    <col min="13834" max="13834" width="10.7109375" style="1" bestFit="1" customWidth="1"/>
    <col min="13835" max="13837" width="12.140625" style="1" bestFit="1" customWidth="1"/>
    <col min="13838" max="13838" width="10.7109375" style="1" bestFit="1" customWidth="1"/>
    <col min="13839" max="13839" width="12.140625" style="1" bestFit="1" customWidth="1"/>
    <col min="13840" max="13840" width="9" style="1" bestFit="1" customWidth="1"/>
    <col min="13841" max="13841" width="12.140625" style="1" bestFit="1" customWidth="1"/>
    <col min="13842" max="13842" width="9.85546875" style="1" bestFit="1" customWidth="1"/>
    <col min="13843" max="13852" width="9.140625" style="1"/>
    <col min="13853" max="13853" width="11" style="1" bestFit="1" customWidth="1"/>
    <col min="13854" max="13855" width="8.7109375" style="1" bestFit="1" customWidth="1"/>
    <col min="13856" max="13856" width="9.42578125" style="1" customWidth="1"/>
    <col min="13857" max="13857" width="10.140625" style="1" customWidth="1"/>
    <col min="13858" max="13858" width="8.140625" style="1" bestFit="1" customWidth="1"/>
    <col min="13859" max="13862" width="9.140625" style="1"/>
    <col min="13863" max="13863" width="19.28515625" style="1" customWidth="1"/>
    <col min="13864" max="13864" width="11.5703125" style="1" customWidth="1"/>
    <col min="13865" max="13865" width="14.42578125" style="1" customWidth="1"/>
    <col min="13866" max="13866" width="17.140625" style="1" customWidth="1"/>
    <col min="13867" max="13868" width="9.140625" style="1"/>
    <col min="13869" max="13869" width="14" style="1" customWidth="1"/>
    <col min="13870" max="13870" width="4.28515625" style="1" customWidth="1"/>
    <col min="13871" max="13871" width="12.140625" style="1" bestFit="1" customWidth="1"/>
    <col min="13872" max="13872" width="14.42578125" style="1" customWidth="1"/>
    <col min="13873" max="13873" width="16.42578125" style="1" customWidth="1"/>
    <col min="13874" max="13874" width="20.28515625" style="1" customWidth="1"/>
    <col min="13875" max="13876" width="11.140625" style="1" bestFit="1" customWidth="1"/>
    <col min="13877" max="13877" width="11.140625" style="1" customWidth="1"/>
    <col min="13878" max="13878" width="17.28515625" style="1" customWidth="1"/>
    <col min="13879" max="13879" width="11.5703125" style="1" customWidth="1"/>
    <col min="13880" max="13880" width="15.140625" style="1" customWidth="1"/>
    <col min="13881" max="14080" width="9.140625" style="1"/>
    <col min="14081" max="14081" width="22.5703125" style="1" customWidth="1"/>
    <col min="14082" max="14082" width="10.28515625" style="1" customWidth="1"/>
    <col min="14083" max="14083" width="13" style="1" bestFit="1" customWidth="1"/>
    <col min="14084" max="14084" width="9.140625" style="1"/>
    <col min="14085" max="14085" width="10.7109375" style="1" bestFit="1" customWidth="1"/>
    <col min="14086" max="14089" width="12.140625" style="1" bestFit="1" customWidth="1"/>
    <col min="14090" max="14090" width="10.7109375" style="1" bestFit="1" customWidth="1"/>
    <col min="14091" max="14093" width="12.140625" style="1" bestFit="1" customWidth="1"/>
    <col min="14094" max="14094" width="10.7109375" style="1" bestFit="1" customWidth="1"/>
    <col min="14095" max="14095" width="12.140625" style="1" bestFit="1" customWidth="1"/>
    <col min="14096" max="14096" width="9" style="1" bestFit="1" customWidth="1"/>
    <col min="14097" max="14097" width="12.140625" style="1" bestFit="1" customWidth="1"/>
    <col min="14098" max="14098" width="9.85546875" style="1" bestFit="1" customWidth="1"/>
    <col min="14099" max="14108" width="9.140625" style="1"/>
    <col min="14109" max="14109" width="11" style="1" bestFit="1" customWidth="1"/>
    <col min="14110" max="14111" width="8.7109375" style="1" bestFit="1" customWidth="1"/>
    <col min="14112" max="14112" width="9.42578125" style="1" customWidth="1"/>
    <col min="14113" max="14113" width="10.140625" style="1" customWidth="1"/>
    <col min="14114" max="14114" width="8.140625" style="1" bestFit="1" customWidth="1"/>
    <col min="14115" max="14118" width="9.140625" style="1"/>
    <col min="14119" max="14119" width="19.28515625" style="1" customWidth="1"/>
    <col min="14120" max="14120" width="11.5703125" style="1" customWidth="1"/>
    <col min="14121" max="14121" width="14.42578125" style="1" customWidth="1"/>
    <col min="14122" max="14122" width="17.140625" style="1" customWidth="1"/>
    <col min="14123" max="14124" width="9.140625" style="1"/>
    <col min="14125" max="14125" width="14" style="1" customWidth="1"/>
    <col min="14126" max="14126" width="4.28515625" style="1" customWidth="1"/>
    <col min="14127" max="14127" width="12.140625" style="1" bestFit="1" customWidth="1"/>
    <col min="14128" max="14128" width="14.42578125" style="1" customWidth="1"/>
    <col min="14129" max="14129" width="16.42578125" style="1" customWidth="1"/>
    <col min="14130" max="14130" width="20.28515625" style="1" customWidth="1"/>
    <col min="14131" max="14132" width="11.140625" style="1" bestFit="1" customWidth="1"/>
    <col min="14133" max="14133" width="11.140625" style="1" customWidth="1"/>
    <col min="14134" max="14134" width="17.28515625" style="1" customWidth="1"/>
    <col min="14135" max="14135" width="11.5703125" style="1" customWidth="1"/>
    <col min="14136" max="14136" width="15.140625" style="1" customWidth="1"/>
    <col min="14137" max="14336" width="9.140625" style="1"/>
    <col min="14337" max="14337" width="22.5703125" style="1" customWidth="1"/>
    <col min="14338" max="14338" width="10.28515625" style="1" customWidth="1"/>
    <col min="14339" max="14339" width="13" style="1" bestFit="1" customWidth="1"/>
    <col min="14340" max="14340" width="9.140625" style="1"/>
    <col min="14341" max="14341" width="10.7109375" style="1" bestFit="1" customWidth="1"/>
    <col min="14342" max="14345" width="12.140625" style="1" bestFit="1" customWidth="1"/>
    <col min="14346" max="14346" width="10.7109375" style="1" bestFit="1" customWidth="1"/>
    <col min="14347" max="14349" width="12.140625" style="1" bestFit="1" customWidth="1"/>
    <col min="14350" max="14350" width="10.7109375" style="1" bestFit="1" customWidth="1"/>
    <col min="14351" max="14351" width="12.140625" style="1" bestFit="1" customWidth="1"/>
    <col min="14352" max="14352" width="9" style="1" bestFit="1" customWidth="1"/>
    <col min="14353" max="14353" width="12.140625" style="1" bestFit="1" customWidth="1"/>
    <col min="14354" max="14354" width="9.85546875" style="1" bestFit="1" customWidth="1"/>
    <col min="14355" max="14364" width="9.140625" style="1"/>
    <col min="14365" max="14365" width="11" style="1" bestFit="1" customWidth="1"/>
    <col min="14366" max="14367" width="8.7109375" style="1" bestFit="1" customWidth="1"/>
    <col min="14368" max="14368" width="9.42578125" style="1" customWidth="1"/>
    <col min="14369" max="14369" width="10.140625" style="1" customWidth="1"/>
    <col min="14370" max="14370" width="8.140625" style="1" bestFit="1" customWidth="1"/>
    <col min="14371" max="14374" width="9.140625" style="1"/>
    <col min="14375" max="14375" width="19.28515625" style="1" customWidth="1"/>
    <col min="14376" max="14376" width="11.5703125" style="1" customWidth="1"/>
    <col min="14377" max="14377" width="14.42578125" style="1" customWidth="1"/>
    <col min="14378" max="14378" width="17.140625" style="1" customWidth="1"/>
    <col min="14379" max="14380" width="9.140625" style="1"/>
    <col min="14381" max="14381" width="14" style="1" customWidth="1"/>
    <col min="14382" max="14382" width="4.28515625" style="1" customWidth="1"/>
    <col min="14383" max="14383" width="12.140625" style="1" bestFit="1" customWidth="1"/>
    <col min="14384" max="14384" width="14.42578125" style="1" customWidth="1"/>
    <col min="14385" max="14385" width="16.42578125" style="1" customWidth="1"/>
    <col min="14386" max="14386" width="20.28515625" style="1" customWidth="1"/>
    <col min="14387" max="14388" width="11.140625" style="1" bestFit="1" customWidth="1"/>
    <col min="14389" max="14389" width="11.140625" style="1" customWidth="1"/>
    <col min="14390" max="14390" width="17.28515625" style="1" customWidth="1"/>
    <col min="14391" max="14391" width="11.5703125" style="1" customWidth="1"/>
    <col min="14392" max="14392" width="15.140625" style="1" customWidth="1"/>
    <col min="14393" max="14592" width="9.140625" style="1"/>
    <col min="14593" max="14593" width="22.5703125" style="1" customWidth="1"/>
    <col min="14594" max="14594" width="10.28515625" style="1" customWidth="1"/>
    <col min="14595" max="14595" width="13" style="1" bestFit="1" customWidth="1"/>
    <col min="14596" max="14596" width="9.140625" style="1"/>
    <col min="14597" max="14597" width="10.7109375" style="1" bestFit="1" customWidth="1"/>
    <col min="14598" max="14601" width="12.140625" style="1" bestFit="1" customWidth="1"/>
    <col min="14602" max="14602" width="10.7109375" style="1" bestFit="1" customWidth="1"/>
    <col min="14603" max="14605" width="12.140625" style="1" bestFit="1" customWidth="1"/>
    <col min="14606" max="14606" width="10.7109375" style="1" bestFit="1" customWidth="1"/>
    <col min="14607" max="14607" width="12.140625" style="1" bestFit="1" customWidth="1"/>
    <col min="14608" max="14608" width="9" style="1" bestFit="1" customWidth="1"/>
    <col min="14609" max="14609" width="12.140625" style="1" bestFit="1" customWidth="1"/>
    <col min="14610" max="14610" width="9.85546875" style="1" bestFit="1" customWidth="1"/>
    <col min="14611" max="14620" width="9.140625" style="1"/>
    <col min="14621" max="14621" width="11" style="1" bestFit="1" customWidth="1"/>
    <col min="14622" max="14623" width="8.7109375" style="1" bestFit="1" customWidth="1"/>
    <col min="14624" max="14624" width="9.42578125" style="1" customWidth="1"/>
    <col min="14625" max="14625" width="10.140625" style="1" customWidth="1"/>
    <col min="14626" max="14626" width="8.140625" style="1" bestFit="1" customWidth="1"/>
    <col min="14627" max="14630" width="9.140625" style="1"/>
    <col min="14631" max="14631" width="19.28515625" style="1" customWidth="1"/>
    <col min="14632" max="14632" width="11.5703125" style="1" customWidth="1"/>
    <col min="14633" max="14633" width="14.42578125" style="1" customWidth="1"/>
    <col min="14634" max="14634" width="17.140625" style="1" customWidth="1"/>
    <col min="14635" max="14636" width="9.140625" style="1"/>
    <col min="14637" max="14637" width="14" style="1" customWidth="1"/>
    <col min="14638" max="14638" width="4.28515625" style="1" customWidth="1"/>
    <col min="14639" max="14639" width="12.140625" style="1" bestFit="1" customWidth="1"/>
    <col min="14640" max="14640" width="14.42578125" style="1" customWidth="1"/>
    <col min="14641" max="14641" width="16.42578125" style="1" customWidth="1"/>
    <col min="14642" max="14642" width="20.28515625" style="1" customWidth="1"/>
    <col min="14643" max="14644" width="11.140625" style="1" bestFit="1" customWidth="1"/>
    <col min="14645" max="14645" width="11.140625" style="1" customWidth="1"/>
    <col min="14646" max="14646" width="17.28515625" style="1" customWidth="1"/>
    <col min="14647" max="14647" width="11.5703125" style="1" customWidth="1"/>
    <col min="14648" max="14648" width="15.140625" style="1" customWidth="1"/>
    <col min="14649" max="14848" width="9.140625" style="1"/>
    <col min="14849" max="14849" width="22.5703125" style="1" customWidth="1"/>
    <col min="14850" max="14850" width="10.28515625" style="1" customWidth="1"/>
    <col min="14851" max="14851" width="13" style="1" bestFit="1" customWidth="1"/>
    <col min="14852" max="14852" width="9.140625" style="1"/>
    <col min="14853" max="14853" width="10.7109375" style="1" bestFit="1" customWidth="1"/>
    <col min="14854" max="14857" width="12.140625" style="1" bestFit="1" customWidth="1"/>
    <col min="14858" max="14858" width="10.7109375" style="1" bestFit="1" customWidth="1"/>
    <col min="14859" max="14861" width="12.140625" style="1" bestFit="1" customWidth="1"/>
    <col min="14862" max="14862" width="10.7109375" style="1" bestFit="1" customWidth="1"/>
    <col min="14863" max="14863" width="12.140625" style="1" bestFit="1" customWidth="1"/>
    <col min="14864" max="14864" width="9" style="1" bestFit="1" customWidth="1"/>
    <col min="14865" max="14865" width="12.140625" style="1" bestFit="1" customWidth="1"/>
    <col min="14866" max="14866" width="9.85546875" style="1" bestFit="1" customWidth="1"/>
    <col min="14867" max="14876" width="9.140625" style="1"/>
    <col min="14877" max="14877" width="11" style="1" bestFit="1" customWidth="1"/>
    <col min="14878" max="14879" width="8.7109375" style="1" bestFit="1" customWidth="1"/>
    <col min="14880" max="14880" width="9.42578125" style="1" customWidth="1"/>
    <col min="14881" max="14881" width="10.140625" style="1" customWidth="1"/>
    <col min="14882" max="14882" width="8.140625" style="1" bestFit="1" customWidth="1"/>
    <col min="14883" max="14886" width="9.140625" style="1"/>
    <col min="14887" max="14887" width="19.28515625" style="1" customWidth="1"/>
    <col min="14888" max="14888" width="11.5703125" style="1" customWidth="1"/>
    <col min="14889" max="14889" width="14.42578125" style="1" customWidth="1"/>
    <col min="14890" max="14890" width="17.140625" style="1" customWidth="1"/>
    <col min="14891" max="14892" width="9.140625" style="1"/>
    <col min="14893" max="14893" width="14" style="1" customWidth="1"/>
    <col min="14894" max="14894" width="4.28515625" style="1" customWidth="1"/>
    <col min="14895" max="14895" width="12.140625" style="1" bestFit="1" customWidth="1"/>
    <col min="14896" max="14896" width="14.42578125" style="1" customWidth="1"/>
    <col min="14897" max="14897" width="16.42578125" style="1" customWidth="1"/>
    <col min="14898" max="14898" width="20.28515625" style="1" customWidth="1"/>
    <col min="14899" max="14900" width="11.140625" style="1" bestFit="1" customWidth="1"/>
    <col min="14901" max="14901" width="11.140625" style="1" customWidth="1"/>
    <col min="14902" max="14902" width="17.28515625" style="1" customWidth="1"/>
    <col min="14903" max="14903" width="11.5703125" style="1" customWidth="1"/>
    <col min="14904" max="14904" width="15.140625" style="1" customWidth="1"/>
    <col min="14905" max="15104" width="9.140625" style="1"/>
    <col min="15105" max="15105" width="22.5703125" style="1" customWidth="1"/>
    <col min="15106" max="15106" width="10.28515625" style="1" customWidth="1"/>
    <col min="15107" max="15107" width="13" style="1" bestFit="1" customWidth="1"/>
    <col min="15108" max="15108" width="9.140625" style="1"/>
    <col min="15109" max="15109" width="10.7109375" style="1" bestFit="1" customWidth="1"/>
    <col min="15110" max="15113" width="12.140625" style="1" bestFit="1" customWidth="1"/>
    <col min="15114" max="15114" width="10.7109375" style="1" bestFit="1" customWidth="1"/>
    <col min="15115" max="15117" width="12.140625" style="1" bestFit="1" customWidth="1"/>
    <col min="15118" max="15118" width="10.7109375" style="1" bestFit="1" customWidth="1"/>
    <col min="15119" max="15119" width="12.140625" style="1" bestFit="1" customWidth="1"/>
    <col min="15120" max="15120" width="9" style="1" bestFit="1" customWidth="1"/>
    <col min="15121" max="15121" width="12.140625" style="1" bestFit="1" customWidth="1"/>
    <col min="15122" max="15122" width="9.85546875" style="1" bestFit="1" customWidth="1"/>
    <col min="15123" max="15132" width="9.140625" style="1"/>
    <col min="15133" max="15133" width="11" style="1" bestFit="1" customWidth="1"/>
    <col min="15134" max="15135" width="8.7109375" style="1" bestFit="1" customWidth="1"/>
    <col min="15136" max="15136" width="9.42578125" style="1" customWidth="1"/>
    <col min="15137" max="15137" width="10.140625" style="1" customWidth="1"/>
    <col min="15138" max="15138" width="8.140625" style="1" bestFit="1" customWidth="1"/>
    <col min="15139" max="15142" width="9.140625" style="1"/>
    <col min="15143" max="15143" width="19.28515625" style="1" customWidth="1"/>
    <col min="15144" max="15144" width="11.5703125" style="1" customWidth="1"/>
    <col min="15145" max="15145" width="14.42578125" style="1" customWidth="1"/>
    <col min="15146" max="15146" width="17.140625" style="1" customWidth="1"/>
    <col min="15147" max="15148" width="9.140625" style="1"/>
    <col min="15149" max="15149" width="14" style="1" customWidth="1"/>
    <col min="15150" max="15150" width="4.28515625" style="1" customWidth="1"/>
    <col min="15151" max="15151" width="12.140625" style="1" bestFit="1" customWidth="1"/>
    <col min="15152" max="15152" width="14.42578125" style="1" customWidth="1"/>
    <col min="15153" max="15153" width="16.42578125" style="1" customWidth="1"/>
    <col min="15154" max="15154" width="20.28515625" style="1" customWidth="1"/>
    <col min="15155" max="15156" width="11.140625" style="1" bestFit="1" customWidth="1"/>
    <col min="15157" max="15157" width="11.140625" style="1" customWidth="1"/>
    <col min="15158" max="15158" width="17.28515625" style="1" customWidth="1"/>
    <col min="15159" max="15159" width="11.5703125" style="1" customWidth="1"/>
    <col min="15160" max="15160" width="15.140625" style="1" customWidth="1"/>
    <col min="15161" max="15360" width="9.140625" style="1"/>
    <col min="15361" max="15361" width="22.5703125" style="1" customWidth="1"/>
    <col min="15362" max="15362" width="10.28515625" style="1" customWidth="1"/>
    <col min="15363" max="15363" width="13" style="1" bestFit="1" customWidth="1"/>
    <col min="15364" max="15364" width="9.140625" style="1"/>
    <col min="15365" max="15365" width="10.7109375" style="1" bestFit="1" customWidth="1"/>
    <col min="15366" max="15369" width="12.140625" style="1" bestFit="1" customWidth="1"/>
    <col min="15370" max="15370" width="10.7109375" style="1" bestFit="1" customWidth="1"/>
    <col min="15371" max="15373" width="12.140625" style="1" bestFit="1" customWidth="1"/>
    <col min="15374" max="15374" width="10.7109375" style="1" bestFit="1" customWidth="1"/>
    <col min="15375" max="15375" width="12.140625" style="1" bestFit="1" customWidth="1"/>
    <col min="15376" max="15376" width="9" style="1" bestFit="1" customWidth="1"/>
    <col min="15377" max="15377" width="12.140625" style="1" bestFit="1" customWidth="1"/>
    <col min="15378" max="15378" width="9.85546875" style="1" bestFit="1" customWidth="1"/>
    <col min="15379" max="15388" width="9.140625" style="1"/>
    <col min="15389" max="15389" width="11" style="1" bestFit="1" customWidth="1"/>
    <col min="15390" max="15391" width="8.7109375" style="1" bestFit="1" customWidth="1"/>
    <col min="15392" max="15392" width="9.42578125" style="1" customWidth="1"/>
    <col min="15393" max="15393" width="10.140625" style="1" customWidth="1"/>
    <col min="15394" max="15394" width="8.140625" style="1" bestFit="1" customWidth="1"/>
    <col min="15395" max="15398" width="9.140625" style="1"/>
    <col min="15399" max="15399" width="19.28515625" style="1" customWidth="1"/>
    <col min="15400" max="15400" width="11.5703125" style="1" customWidth="1"/>
    <col min="15401" max="15401" width="14.42578125" style="1" customWidth="1"/>
    <col min="15402" max="15402" width="17.140625" style="1" customWidth="1"/>
    <col min="15403" max="15404" width="9.140625" style="1"/>
    <col min="15405" max="15405" width="14" style="1" customWidth="1"/>
    <col min="15406" max="15406" width="4.28515625" style="1" customWidth="1"/>
    <col min="15407" max="15407" width="12.140625" style="1" bestFit="1" customWidth="1"/>
    <col min="15408" max="15408" width="14.42578125" style="1" customWidth="1"/>
    <col min="15409" max="15409" width="16.42578125" style="1" customWidth="1"/>
    <col min="15410" max="15410" width="20.28515625" style="1" customWidth="1"/>
    <col min="15411" max="15412" width="11.140625" style="1" bestFit="1" customWidth="1"/>
    <col min="15413" max="15413" width="11.140625" style="1" customWidth="1"/>
    <col min="15414" max="15414" width="17.28515625" style="1" customWidth="1"/>
    <col min="15415" max="15415" width="11.5703125" style="1" customWidth="1"/>
    <col min="15416" max="15416" width="15.140625" style="1" customWidth="1"/>
    <col min="15417" max="15616" width="9.140625" style="1"/>
    <col min="15617" max="15617" width="22.5703125" style="1" customWidth="1"/>
    <col min="15618" max="15618" width="10.28515625" style="1" customWidth="1"/>
    <col min="15619" max="15619" width="13" style="1" bestFit="1" customWidth="1"/>
    <col min="15620" max="15620" width="9.140625" style="1"/>
    <col min="15621" max="15621" width="10.7109375" style="1" bestFit="1" customWidth="1"/>
    <col min="15622" max="15625" width="12.140625" style="1" bestFit="1" customWidth="1"/>
    <col min="15626" max="15626" width="10.7109375" style="1" bestFit="1" customWidth="1"/>
    <col min="15627" max="15629" width="12.140625" style="1" bestFit="1" customWidth="1"/>
    <col min="15630" max="15630" width="10.7109375" style="1" bestFit="1" customWidth="1"/>
    <col min="15631" max="15631" width="12.140625" style="1" bestFit="1" customWidth="1"/>
    <col min="15632" max="15632" width="9" style="1" bestFit="1" customWidth="1"/>
    <col min="15633" max="15633" width="12.140625" style="1" bestFit="1" customWidth="1"/>
    <col min="15634" max="15634" width="9.85546875" style="1" bestFit="1" customWidth="1"/>
    <col min="15635" max="15644" width="9.140625" style="1"/>
    <col min="15645" max="15645" width="11" style="1" bestFit="1" customWidth="1"/>
    <col min="15646" max="15647" width="8.7109375" style="1" bestFit="1" customWidth="1"/>
    <col min="15648" max="15648" width="9.42578125" style="1" customWidth="1"/>
    <col min="15649" max="15649" width="10.140625" style="1" customWidth="1"/>
    <col min="15650" max="15650" width="8.140625" style="1" bestFit="1" customWidth="1"/>
    <col min="15651" max="15654" width="9.140625" style="1"/>
    <col min="15655" max="15655" width="19.28515625" style="1" customWidth="1"/>
    <col min="15656" max="15656" width="11.5703125" style="1" customWidth="1"/>
    <col min="15657" max="15657" width="14.42578125" style="1" customWidth="1"/>
    <col min="15658" max="15658" width="17.140625" style="1" customWidth="1"/>
    <col min="15659" max="15660" width="9.140625" style="1"/>
    <col min="15661" max="15661" width="14" style="1" customWidth="1"/>
    <col min="15662" max="15662" width="4.28515625" style="1" customWidth="1"/>
    <col min="15663" max="15663" width="12.140625" style="1" bestFit="1" customWidth="1"/>
    <col min="15664" max="15664" width="14.42578125" style="1" customWidth="1"/>
    <col min="15665" max="15665" width="16.42578125" style="1" customWidth="1"/>
    <col min="15666" max="15666" width="20.28515625" style="1" customWidth="1"/>
    <col min="15667" max="15668" width="11.140625" style="1" bestFit="1" customWidth="1"/>
    <col min="15669" max="15669" width="11.140625" style="1" customWidth="1"/>
    <col min="15670" max="15670" width="17.28515625" style="1" customWidth="1"/>
    <col min="15671" max="15671" width="11.5703125" style="1" customWidth="1"/>
    <col min="15672" max="15672" width="15.140625" style="1" customWidth="1"/>
    <col min="15673" max="15872" width="9.140625" style="1"/>
    <col min="15873" max="15873" width="22.5703125" style="1" customWidth="1"/>
    <col min="15874" max="15874" width="10.28515625" style="1" customWidth="1"/>
    <col min="15875" max="15875" width="13" style="1" bestFit="1" customWidth="1"/>
    <col min="15876" max="15876" width="9.140625" style="1"/>
    <col min="15877" max="15877" width="10.7109375" style="1" bestFit="1" customWidth="1"/>
    <col min="15878" max="15881" width="12.140625" style="1" bestFit="1" customWidth="1"/>
    <col min="15882" max="15882" width="10.7109375" style="1" bestFit="1" customWidth="1"/>
    <col min="15883" max="15885" width="12.140625" style="1" bestFit="1" customWidth="1"/>
    <col min="15886" max="15886" width="10.7109375" style="1" bestFit="1" customWidth="1"/>
    <col min="15887" max="15887" width="12.140625" style="1" bestFit="1" customWidth="1"/>
    <col min="15888" max="15888" width="9" style="1" bestFit="1" customWidth="1"/>
    <col min="15889" max="15889" width="12.140625" style="1" bestFit="1" customWidth="1"/>
    <col min="15890" max="15890" width="9.85546875" style="1" bestFit="1" customWidth="1"/>
    <col min="15891" max="15900" width="9.140625" style="1"/>
    <col min="15901" max="15901" width="11" style="1" bestFit="1" customWidth="1"/>
    <col min="15902" max="15903" width="8.7109375" style="1" bestFit="1" customWidth="1"/>
    <col min="15904" max="15904" width="9.42578125" style="1" customWidth="1"/>
    <col min="15905" max="15905" width="10.140625" style="1" customWidth="1"/>
    <col min="15906" max="15906" width="8.140625" style="1" bestFit="1" customWidth="1"/>
    <col min="15907" max="15910" width="9.140625" style="1"/>
    <col min="15911" max="15911" width="19.28515625" style="1" customWidth="1"/>
    <col min="15912" max="15912" width="11.5703125" style="1" customWidth="1"/>
    <col min="15913" max="15913" width="14.42578125" style="1" customWidth="1"/>
    <col min="15914" max="15914" width="17.140625" style="1" customWidth="1"/>
    <col min="15915" max="15916" width="9.140625" style="1"/>
    <col min="15917" max="15917" width="14" style="1" customWidth="1"/>
    <col min="15918" max="15918" width="4.28515625" style="1" customWidth="1"/>
    <col min="15919" max="15919" width="12.140625" style="1" bestFit="1" customWidth="1"/>
    <col min="15920" max="15920" width="14.42578125" style="1" customWidth="1"/>
    <col min="15921" max="15921" width="16.42578125" style="1" customWidth="1"/>
    <col min="15922" max="15922" width="20.28515625" style="1" customWidth="1"/>
    <col min="15923" max="15924" width="11.140625" style="1" bestFit="1" customWidth="1"/>
    <col min="15925" max="15925" width="11.140625" style="1" customWidth="1"/>
    <col min="15926" max="15926" width="17.28515625" style="1" customWidth="1"/>
    <col min="15927" max="15927" width="11.5703125" style="1" customWidth="1"/>
    <col min="15928" max="15928" width="15.140625" style="1" customWidth="1"/>
    <col min="15929" max="16128" width="9.140625" style="1"/>
    <col min="16129" max="16129" width="22.5703125" style="1" customWidth="1"/>
    <col min="16130" max="16130" width="10.28515625" style="1" customWidth="1"/>
    <col min="16131" max="16131" width="13" style="1" bestFit="1" customWidth="1"/>
    <col min="16132" max="16132" width="9.140625" style="1"/>
    <col min="16133" max="16133" width="10.7109375" style="1" bestFit="1" customWidth="1"/>
    <col min="16134" max="16137" width="12.140625" style="1" bestFit="1" customWidth="1"/>
    <col min="16138" max="16138" width="10.7109375" style="1" bestFit="1" customWidth="1"/>
    <col min="16139" max="16141" width="12.140625" style="1" bestFit="1" customWidth="1"/>
    <col min="16142" max="16142" width="10.7109375" style="1" bestFit="1" customWidth="1"/>
    <col min="16143" max="16143" width="12.140625" style="1" bestFit="1" customWidth="1"/>
    <col min="16144" max="16144" width="9" style="1" bestFit="1" customWidth="1"/>
    <col min="16145" max="16145" width="12.140625" style="1" bestFit="1" customWidth="1"/>
    <col min="16146" max="16146" width="9.85546875" style="1" bestFit="1" customWidth="1"/>
    <col min="16147" max="16156" width="9.140625" style="1"/>
    <col min="16157" max="16157" width="11" style="1" bestFit="1" customWidth="1"/>
    <col min="16158" max="16159" width="8.7109375" style="1" bestFit="1" customWidth="1"/>
    <col min="16160" max="16160" width="9.42578125" style="1" customWidth="1"/>
    <col min="16161" max="16161" width="10.140625" style="1" customWidth="1"/>
    <col min="16162" max="16162" width="8.140625" style="1" bestFit="1" customWidth="1"/>
    <col min="16163" max="16166" width="9.140625" style="1"/>
    <col min="16167" max="16167" width="19.28515625" style="1" customWidth="1"/>
    <col min="16168" max="16168" width="11.5703125" style="1" customWidth="1"/>
    <col min="16169" max="16169" width="14.42578125" style="1" customWidth="1"/>
    <col min="16170" max="16170" width="17.140625" style="1" customWidth="1"/>
    <col min="16171" max="16172" width="9.140625" style="1"/>
    <col min="16173" max="16173" width="14" style="1" customWidth="1"/>
    <col min="16174" max="16174" width="4.28515625" style="1" customWidth="1"/>
    <col min="16175" max="16175" width="12.140625" style="1" bestFit="1" customWidth="1"/>
    <col min="16176" max="16176" width="14.42578125" style="1" customWidth="1"/>
    <col min="16177" max="16177" width="16.42578125" style="1" customWidth="1"/>
    <col min="16178" max="16178" width="20.28515625" style="1" customWidth="1"/>
    <col min="16179" max="16180" width="11.140625" style="1" bestFit="1" customWidth="1"/>
    <col min="16181" max="16181" width="11.140625" style="1" customWidth="1"/>
    <col min="16182" max="16182" width="17.28515625" style="1" customWidth="1"/>
    <col min="16183" max="16183" width="11.5703125" style="1" customWidth="1"/>
    <col min="16184" max="16184" width="15.140625" style="1" customWidth="1"/>
    <col min="16185" max="16384" width="9.140625" style="1"/>
  </cols>
  <sheetData>
    <row r="1" spans="1:56">
      <c r="A1" s="1" t="s">
        <v>196</v>
      </c>
    </row>
    <row r="2" spans="1:56">
      <c r="A2" s="1" t="s">
        <v>84</v>
      </c>
    </row>
    <row r="3" spans="1:56">
      <c r="A3" s="1" t="s">
        <v>85</v>
      </c>
    </row>
    <row r="4" spans="1:56">
      <c r="A4" s="1" t="s">
        <v>197</v>
      </c>
      <c r="E4" s="1">
        <f>E5/E15</f>
        <v>0.54428828178461586</v>
      </c>
      <c r="F4" s="1">
        <f>F5/F15</f>
        <v>0.8849326924419173</v>
      </c>
      <c r="G4" s="1">
        <f>G5/G15</f>
        <v>0.41707186667742718</v>
      </c>
      <c r="M4" s="1">
        <f>M17/M14</f>
        <v>4.327386081403011E-3</v>
      </c>
      <c r="O4" s="1">
        <f>O17/O14</f>
        <v>1.176247048072312E-2</v>
      </c>
    </row>
    <row r="5" spans="1:56">
      <c r="A5" s="2" t="s">
        <v>323</v>
      </c>
      <c r="E5" s="98">
        <v>144760</v>
      </c>
      <c r="F5" s="98">
        <v>190180</v>
      </c>
      <c r="G5" s="98">
        <v>82687</v>
      </c>
    </row>
    <row r="6" spans="1:56" ht="36" customHeight="1">
      <c r="A6" s="1" t="s">
        <v>198</v>
      </c>
      <c r="B6" s="99" t="s">
        <v>199</v>
      </c>
      <c r="C6" s="17">
        <f>SUM(C17:C40)/C10*100</f>
        <v>5.6500051369051718</v>
      </c>
      <c r="E6" s="17">
        <f>E15/E10*100</f>
        <v>48.095959723824642</v>
      </c>
      <c r="F6" s="17">
        <f>F15/F10*100</f>
        <v>4.8535909761768448</v>
      </c>
      <c r="G6" s="17">
        <f t="shared" ref="G6:O6" si="0">G15/G10*100</f>
        <v>16.767040336937537</v>
      </c>
      <c r="H6" s="17">
        <f t="shared" si="0"/>
        <v>4.0658582956747162</v>
      </c>
      <c r="I6" s="17">
        <f t="shared" si="0"/>
        <v>8.2083798850836782</v>
      </c>
      <c r="J6" s="17">
        <f t="shared" si="0"/>
        <v>13.064354995219851</v>
      </c>
      <c r="K6" s="17">
        <f t="shared" si="0"/>
        <v>3.7425417691650669</v>
      </c>
      <c r="L6" s="17">
        <f t="shared" si="0"/>
        <v>2.2057334268131181</v>
      </c>
      <c r="M6" s="17">
        <f t="shared" si="0"/>
        <v>1.2377015740581121</v>
      </c>
      <c r="N6" s="17">
        <f t="shared" si="0"/>
        <v>10.628479515268873</v>
      </c>
      <c r="O6" s="17">
        <f t="shared" si="0"/>
        <v>0.68060516847635277</v>
      </c>
      <c r="AC6" s="1" t="s">
        <v>200</v>
      </c>
    </row>
    <row r="7" spans="1:56">
      <c r="B7" s="3" t="s">
        <v>96</v>
      </c>
      <c r="C7" s="1" t="s">
        <v>88</v>
      </c>
      <c r="D7" s="1" t="s">
        <v>89</v>
      </c>
      <c r="Q7" s="1" t="s">
        <v>201</v>
      </c>
      <c r="AC7" s="1" t="s">
        <v>202</v>
      </c>
      <c r="AD7" s="1" t="s">
        <v>203</v>
      </c>
      <c r="AE7" s="1" t="s">
        <v>60</v>
      </c>
      <c r="AF7" s="1" t="s">
        <v>204</v>
      </c>
      <c r="AG7" s="1" t="s">
        <v>205</v>
      </c>
      <c r="AH7" s="1" t="s">
        <v>60</v>
      </c>
      <c r="AI7" s="1" t="s">
        <v>206</v>
      </c>
      <c r="AV7" s="1" t="s">
        <v>207</v>
      </c>
    </row>
    <row r="8" spans="1:56">
      <c r="B8" s="3" t="s">
        <v>208</v>
      </c>
      <c r="C8" s="1" t="s">
        <v>209</v>
      </c>
      <c r="D8" s="1" t="s">
        <v>60</v>
      </c>
      <c r="E8" s="1" t="s">
        <v>7</v>
      </c>
      <c r="F8" s="1" t="s">
        <v>8</v>
      </c>
      <c r="G8" s="1" t="s">
        <v>9</v>
      </c>
      <c r="H8" s="1" t="s">
        <v>10</v>
      </c>
      <c r="I8" s="1" t="s">
        <v>11</v>
      </c>
      <c r="J8" s="1" t="s">
        <v>12</v>
      </c>
      <c r="K8" s="1" t="s">
        <v>13</v>
      </c>
      <c r="L8" s="1" t="s">
        <v>14</v>
      </c>
      <c r="M8" s="1" t="s">
        <v>15</v>
      </c>
      <c r="N8" s="1" t="s">
        <v>16</v>
      </c>
      <c r="O8" s="1" t="s">
        <v>17</v>
      </c>
      <c r="P8" s="1" t="s">
        <v>210</v>
      </c>
      <c r="Q8" s="1" t="s">
        <v>211</v>
      </c>
      <c r="Z8" s="1" t="s">
        <v>96</v>
      </c>
      <c r="AA8" s="1" t="s">
        <v>59</v>
      </c>
      <c r="AB8" s="1" t="s">
        <v>212</v>
      </c>
      <c r="AC8" s="100">
        <v>31304348</v>
      </c>
      <c r="AD8" s="100">
        <v>25500350</v>
      </c>
      <c r="AE8" s="100">
        <v>16820298</v>
      </c>
      <c r="AF8" s="100">
        <v>8680052</v>
      </c>
      <c r="AG8" s="100">
        <v>3692280</v>
      </c>
      <c r="AH8" s="100">
        <v>1261183</v>
      </c>
    </row>
    <row r="9" spans="1:56" ht="21" customHeight="1">
      <c r="B9" s="101"/>
      <c r="E9" s="102"/>
      <c r="L9" s="1" t="s">
        <v>26</v>
      </c>
      <c r="M9" s="1" t="s">
        <v>26</v>
      </c>
      <c r="Z9" s="1" t="s">
        <v>88</v>
      </c>
      <c r="AA9" s="1" t="s">
        <v>60</v>
      </c>
      <c r="AC9" s="100">
        <v>20673761</v>
      </c>
      <c r="AD9" s="100">
        <v>16761000</v>
      </c>
      <c r="AE9" s="100">
        <v>10749648</v>
      </c>
      <c r="AF9" s="100">
        <v>6011352</v>
      </c>
      <c r="AG9" s="100">
        <v>2587584</v>
      </c>
      <c r="AH9" s="100">
        <v>1036271</v>
      </c>
      <c r="AM9" s="103" t="s">
        <v>213</v>
      </c>
      <c r="AN9" s="1" t="s">
        <v>214</v>
      </c>
      <c r="AO9" s="1" t="s">
        <v>215</v>
      </c>
      <c r="AU9" s="1" t="s">
        <v>202</v>
      </c>
      <c r="AV9" s="1" t="s">
        <v>203</v>
      </c>
      <c r="AW9" s="1" t="s">
        <v>216</v>
      </c>
      <c r="AX9" s="1" t="s">
        <v>204</v>
      </c>
      <c r="AY9" s="1" t="s">
        <v>205</v>
      </c>
      <c r="AZ9" s="1" t="s">
        <v>217</v>
      </c>
      <c r="BC9" s="2" t="s">
        <v>218</v>
      </c>
    </row>
    <row r="10" spans="1:56" ht="15">
      <c r="A10" s="1" t="s">
        <v>202</v>
      </c>
      <c r="B10" s="104">
        <v>33957226</v>
      </c>
      <c r="C10" s="105">
        <f t="shared" ref="C10:C15" si="1">SUM(E10:O10)</f>
        <v>22182617</v>
      </c>
      <c r="D10" s="106"/>
      <c r="E10" s="107">
        <v>552982</v>
      </c>
      <c r="F10" s="107">
        <v>4427835</v>
      </c>
      <c r="G10" s="107">
        <v>1182415</v>
      </c>
      <c r="H10" s="107">
        <v>3693931</v>
      </c>
      <c r="I10" s="107">
        <v>1403456</v>
      </c>
      <c r="J10" s="107">
        <v>697677</v>
      </c>
      <c r="K10" s="107">
        <v>2441095</v>
      </c>
      <c r="L10" s="107">
        <v>2567400</v>
      </c>
      <c r="M10" s="107">
        <v>3845919</v>
      </c>
      <c r="N10" s="107">
        <v>128071</v>
      </c>
      <c r="O10" s="107">
        <v>1241836</v>
      </c>
      <c r="Q10" s="107">
        <v>23237701</v>
      </c>
      <c r="R10" s="102"/>
      <c r="Z10" s="1" t="s">
        <v>89</v>
      </c>
      <c r="AA10" s="1" t="s">
        <v>60</v>
      </c>
      <c r="AC10" s="100"/>
      <c r="AD10" s="100"/>
      <c r="AE10" s="100"/>
      <c r="AF10" s="100"/>
      <c r="AG10" s="100"/>
      <c r="AH10" s="100"/>
      <c r="AM10" s="1" t="s">
        <v>7</v>
      </c>
      <c r="AN10" s="40">
        <f>E15</f>
        <v>265962</v>
      </c>
      <c r="AO10" s="1" t="s">
        <v>7</v>
      </c>
      <c r="AP10" s="40">
        <f>AN10</f>
        <v>265962</v>
      </c>
      <c r="AS10" s="1" t="s">
        <v>219</v>
      </c>
      <c r="AT10" s="1" t="s">
        <v>26</v>
      </c>
      <c r="AU10" s="40">
        <v>32902788</v>
      </c>
      <c r="AV10" s="40">
        <v>26616243</v>
      </c>
      <c r="AW10" s="40">
        <v>17763661</v>
      </c>
      <c r="AX10" s="40">
        <v>8852582</v>
      </c>
      <c r="AY10" s="40">
        <v>4001081</v>
      </c>
      <c r="AZ10" s="40">
        <v>1402159</v>
      </c>
      <c r="BA10" s="40"/>
      <c r="BB10" s="177" t="s">
        <v>220</v>
      </c>
      <c r="BC10" s="177" t="s">
        <v>221</v>
      </c>
      <c r="BD10" s="177" t="s">
        <v>222</v>
      </c>
    </row>
    <row r="11" spans="1:56" ht="15">
      <c r="A11" s="1" t="s">
        <v>203</v>
      </c>
      <c r="B11" s="104">
        <v>27234320</v>
      </c>
      <c r="C11" s="105">
        <f t="shared" si="1"/>
        <v>17556232</v>
      </c>
      <c r="D11" s="106"/>
      <c r="E11" s="107">
        <v>247676</v>
      </c>
      <c r="F11" s="107">
        <v>3675012</v>
      </c>
      <c r="G11" s="107">
        <v>925510</v>
      </c>
      <c r="H11" s="107">
        <v>3091816</v>
      </c>
      <c r="I11" s="107">
        <v>1181639</v>
      </c>
      <c r="J11" s="107">
        <v>569845</v>
      </c>
      <c r="K11" s="107">
        <v>2058935</v>
      </c>
      <c r="L11" s="107">
        <v>2107580</v>
      </c>
      <c r="M11" s="107">
        <v>2728358</v>
      </c>
      <c r="N11" s="107">
        <v>89038</v>
      </c>
      <c r="O11" s="107">
        <v>880823</v>
      </c>
      <c r="Q11" s="107">
        <v>18430006</v>
      </c>
      <c r="AA11" s="1" t="s">
        <v>7</v>
      </c>
      <c r="AC11" s="100">
        <v>476088</v>
      </c>
      <c r="AD11" s="100">
        <v>225478</v>
      </c>
      <c r="AE11" s="100">
        <v>193950</v>
      </c>
      <c r="AF11" s="100">
        <v>31528</v>
      </c>
      <c r="AG11" s="100">
        <v>236958</v>
      </c>
      <c r="AH11" s="100">
        <v>221631</v>
      </c>
      <c r="AI11" s="35">
        <v>21.387359098150966</v>
      </c>
      <c r="AM11" s="1" t="s">
        <v>8</v>
      </c>
      <c r="AN11" s="40">
        <f>F15</f>
        <v>214909</v>
      </c>
      <c r="AO11" s="1" t="s">
        <v>8</v>
      </c>
      <c r="AP11" s="40">
        <f t="shared" ref="AP11:AP20" si="2">AN11</f>
        <v>214909</v>
      </c>
      <c r="AS11" s="1" t="s">
        <v>209</v>
      </c>
      <c r="AU11" s="40">
        <v>21624802</v>
      </c>
      <c r="AV11" s="40">
        <v>17352408</v>
      </c>
      <c r="AW11" s="40">
        <v>11230742</v>
      </c>
      <c r="AX11" s="40">
        <v>6003748</v>
      </c>
      <c r="AY11" s="40">
        <v>2797367</v>
      </c>
      <c r="AZ11" s="40">
        <v>1138268</v>
      </c>
      <c r="BA11" s="40"/>
      <c r="BB11" s="177"/>
      <c r="BC11" s="177"/>
      <c r="BD11" s="177"/>
    </row>
    <row r="12" spans="1:56" ht="15">
      <c r="A12" s="1" t="s">
        <v>216</v>
      </c>
      <c r="B12" s="104">
        <v>18497586</v>
      </c>
      <c r="C12" s="105">
        <f t="shared" si="1"/>
        <v>11574684</v>
      </c>
      <c r="D12" s="106"/>
      <c r="E12" s="107">
        <v>213143</v>
      </c>
      <c r="F12" s="107">
        <v>2626392</v>
      </c>
      <c r="G12" s="107">
        <v>857641</v>
      </c>
      <c r="H12" s="107">
        <v>2149143</v>
      </c>
      <c r="I12" s="107">
        <v>992946</v>
      </c>
      <c r="J12" s="107">
        <v>516535</v>
      </c>
      <c r="K12" s="107">
        <v>1398920</v>
      </c>
      <c r="L12" s="107">
        <v>865776</v>
      </c>
      <c r="M12" s="107">
        <v>1146353</v>
      </c>
      <c r="N12" s="107">
        <v>79954</v>
      </c>
      <c r="O12" s="107">
        <v>727881</v>
      </c>
      <c r="Q12" s="107">
        <v>12357172</v>
      </c>
      <c r="AA12" s="1" t="s">
        <v>8</v>
      </c>
      <c r="AC12" s="100">
        <v>4114455</v>
      </c>
      <c r="AD12" s="100">
        <v>3478930</v>
      </c>
      <c r="AE12" s="100">
        <v>2507291</v>
      </c>
      <c r="AF12" s="100">
        <v>971639</v>
      </c>
      <c r="AG12" s="100">
        <v>364660</v>
      </c>
      <c r="AH12" s="100">
        <v>176835</v>
      </c>
      <c r="AI12" s="35">
        <v>17.064551647204254</v>
      </c>
      <c r="AM12" s="1" t="s">
        <v>9</v>
      </c>
      <c r="AN12" s="40">
        <f>G15</f>
        <v>198256</v>
      </c>
      <c r="AO12" s="1" t="s">
        <v>9</v>
      </c>
      <c r="AP12" s="40">
        <f t="shared" si="2"/>
        <v>198256</v>
      </c>
      <c r="AS12" s="1" t="s">
        <v>60</v>
      </c>
      <c r="AU12" s="40"/>
      <c r="AV12" s="40"/>
      <c r="AW12" s="40"/>
      <c r="AX12" s="40"/>
      <c r="AY12" s="40"/>
      <c r="AZ12" s="40"/>
      <c r="BA12" s="40"/>
      <c r="BB12" s="177"/>
      <c r="BC12" s="177"/>
      <c r="BD12" s="177"/>
    </row>
    <row r="13" spans="1:56" ht="15">
      <c r="A13" s="1" t="s">
        <v>204</v>
      </c>
      <c r="B13" s="107">
        <v>8736734</v>
      </c>
      <c r="C13" s="105">
        <f t="shared" si="1"/>
        <v>5884696</v>
      </c>
      <c r="D13" s="106"/>
      <c r="E13" s="107">
        <v>34533</v>
      </c>
      <c r="F13" s="107">
        <v>1048620</v>
      </c>
      <c r="G13" s="107">
        <v>67869</v>
      </c>
      <c r="H13" s="107">
        <v>942673</v>
      </c>
      <c r="I13" s="107">
        <v>188693</v>
      </c>
      <c r="J13" s="107">
        <v>53310</v>
      </c>
      <c r="K13" s="107">
        <v>660015</v>
      </c>
      <c r="L13" s="107">
        <v>1241804</v>
      </c>
      <c r="M13" s="107">
        <v>1485153</v>
      </c>
      <c r="N13" s="107">
        <v>9084</v>
      </c>
      <c r="O13" s="107">
        <v>152942</v>
      </c>
      <c r="P13" s="102"/>
      <c r="Q13" s="107">
        <v>6072834</v>
      </c>
      <c r="AA13" s="1" t="s">
        <v>9</v>
      </c>
      <c r="AC13" s="100">
        <v>1114418</v>
      </c>
      <c r="AD13" s="100">
        <v>894220</v>
      </c>
      <c r="AE13" s="100">
        <v>831863</v>
      </c>
      <c r="AF13" s="100">
        <v>62357</v>
      </c>
      <c r="AG13" s="100">
        <v>186634</v>
      </c>
      <c r="AH13" s="100">
        <v>166935</v>
      </c>
      <c r="AI13" s="35">
        <v>16.109203094557312</v>
      </c>
      <c r="AM13" s="1" t="s">
        <v>10</v>
      </c>
      <c r="AN13" s="40">
        <f>H15</f>
        <v>150190</v>
      </c>
      <c r="AO13" s="1" t="s">
        <v>10</v>
      </c>
      <c r="AP13" s="40">
        <f t="shared" si="2"/>
        <v>150190</v>
      </c>
      <c r="AS13" s="1" t="s">
        <v>7</v>
      </c>
      <c r="AU13" s="40">
        <v>521617</v>
      </c>
      <c r="AV13" s="40">
        <v>242348</v>
      </c>
      <c r="AW13" s="40">
        <v>211277</v>
      </c>
      <c r="AX13" s="40">
        <v>4942</v>
      </c>
      <c r="AY13" s="40">
        <v>264739</v>
      </c>
      <c r="AZ13" s="40">
        <v>248545</v>
      </c>
      <c r="BA13" s="1" t="s">
        <v>223</v>
      </c>
      <c r="BB13" s="17">
        <f>AZ13/AZ$25*100</f>
        <v>19.720644371429998</v>
      </c>
      <c r="BC13" s="17">
        <f>'[7]Raw data sorted by size (GDP)'!E15</f>
        <v>71.185161393929647</v>
      </c>
      <c r="BD13" s="17">
        <f>'[7]Raw data sorted by size (Asset)'!E15</f>
        <v>26.033613609890271</v>
      </c>
    </row>
    <row r="14" spans="1:56" ht="15">
      <c r="A14" s="1" t="s">
        <v>205</v>
      </c>
      <c r="B14" s="107">
        <f>4404238-B25-B33-B36</f>
        <v>4333441</v>
      </c>
      <c r="C14" s="105">
        <f t="shared" si="1"/>
        <v>3082718</v>
      </c>
      <c r="D14" s="106"/>
      <c r="E14" s="107">
        <f>289716-E25-E33-E36</f>
        <v>283030</v>
      </c>
      <c r="F14" s="107">
        <f>430925-F25-F33-F36</f>
        <v>416295</v>
      </c>
      <c r="G14" s="107">
        <f>227978-G25-G33-G36</f>
        <v>225966</v>
      </c>
      <c r="H14" s="107">
        <f>395404-H25-H33-H36</f>
        <v>390161</v>
      </c>
      <c r="I14" s="107">
        <f>167401-I25-I33-I36</f>
        <v>163275</v>
      </c>
      <c r="J14" s="107">
        <f>101930-J25-J33-J36</f>
        <v>101075</v>
      </c>
      <c r="K14" s="107">
        <f>296755-K25-K33-K36</f>
        <v>295251</v>
      </c>
      <c r="L14" s="107">
        <f>222207-L25-L33-L36</f>
        <v>215391</v>
      </c>
      <c r="M14" s="107">
        <f>634539-M25-M33-M36</f>
        <v>631328</v>
      </c>
      <c r="N14" s="107">
        <f>29866-N25-N33-N36</f>
        <v>29383</v>
      </c>
      <c r="O14" s="107">
        <v>331563</v>
      </c>
      <c r="Q14" s="107">
        <v>3265220</v>
      </c>
      <c r="R14" s="172" t="s">
        <v>224</v>
      </c>
      <c r="S14" s="172"/>
      <c r="T14" s="172"/>
      <c r="AA14" s="1" t="s">
        <v>10</v>
      </c>
      <c r="AC14" s="100">
        <v>3198847</v>
      </c>
      <c r="AD14" s="100">
        <v>2692877</v>
      </c>
      <c r="AE14" s="100">
        <v>1761094</v>
      </c>
      <c r="AF14" s="100">
        <v>931783</v>
      </c>
      <c r="AG14" s="100">
        <v>319446</v>
      </c>
      <c r="AH14" s="100">
        <v>119630</v>
      </c>
      <c r="AI14" s="35">
        <v>11.544277510419573</v>
      </c>
      <c r="AM14" s="1" t="s">
        <v>11</v>
      </c>
      <c r="AN14" s="40">
        <f>I15</f>
        <v>115201</v>
      </c>
      <c r="AO14" s="1" t="s">
        <v>11</v>
      </c>
      <c r="AP14" s="40">
        <f t="shared" si="2"/>
        <v>115201</v>
      </c>
      <c r="AS14" s="1" t="s">
        <v>8</v>
      </c>
      <c r="AU14" s="40">
        <v>4263340</v>
      </c>
      <c r="AV14" s="40">
        <v>3578016</v>
      </c>
      <c r="AW14" s="40">
        <v>2538136</v>
      </c>
      <c r="AX14" s="40">
        <v>1039880</v>
      </c>
      <c r="AY14" s="40">
        <v>375792</v>
      </c>
      <c r="AZ14" s="40">
        <v>193061</v>
      </c>
      <c r="BA14" s="1" t="s">
        <v>225</v>
      </c>
      <c r="BB14" s="17">
        <f t="shared" ref="BB14:BB24" si="3">AZ14/AZ$25*100</f>
        <v>15.318301808496035</v>
      </c>
      <c r="BC14" s="17">
        <f>'[7]Raw data sorted by size (GDP)'!F15</f>
        <v>6.4662289833792688</v>
      </c>
      <c r="BD14" s="17">
        <f>'[7]Raw data sorted by size (Asset)'!F15</f>
        <v>2.6211866928815013</v>
      </c>
    </row>
    <row r="15" spans="1:56" ht="15">
      <c r="A15" s="1" t="s">
        <v>217</v>
      </c>
      <c r="B15" s="107">
        <f>1566305-B25-B33-B36</f>
        <v>1495508</v>
      </c>
      <c r="C15" s="105">
        <f t="shared" si="1"/>
        <v>1253319</v>
      </c>
      <c r="D15" s="106"/>
      <c r="E15" s="107">
        <f>272648-E25-E33-E36</f>
        <v>265962</v>
      </c>
      <c r="F15" s="107">
        <f>229539-F25-F33-F36</f>
        <v>214909</v>
      </c>
      <c r="G15" s="107">
        <f>200268-G25-G33-G36</f>
        <v>198256</v>
      </c>
      <c r="H15" s="107">
        <f>155433-H25-H33-H36</f>
        <v>150190</v>
      </c>
      <c r="I15" s="107">
        <f>119327-I25-I33-I36</f>
        <v>115201</v>
      </c>
      <c r="J15" s="107">
        <f>92002-J25-J33-J36</f>
        <v>91147</v>
      </c>
      <c r="K15" s="107">
        <f>92863-K25-K33-K36</f>
        <v>91359</v>
      </c>
      <c r="L15" s="107">
        <f>63446-L25-L33-L36</f>
        <v>56630</v>
      </c>
      <c r="M15" s="107">
        <f>50812-M25-M33-M36</f>
        <v>47601</v>
      </c>
      <c r="N15" s="107">
        <f>14095-N25-N33-N36</f>
        <v>13612</v>
      </c>
      <c r="O15" s="107">
        <v>8452</v>
      </c>
      <c r="P15" s="102">
        <f>SUM(C17:C40)</f>
        <v>1253319</v>
      </c>
      <c r="Q15" s="107">
        <v>1420463</v>
      </c>
      <c r="R15" s="1" t="s">
        <v>226</v>
      </c>
      <c r="S15" s="1" t="s">
        <v>174</v>
      </c>
      <c r="T15" s="1" t="s">
        <v>227</v>
      </c>
      <c r="AA15" s="1" t="s">
        <v>11</v>
      </c>
      <c r="AC15" s="100">
        <v>1293260</v>
      </c>
      <c r="AD15" s="100">
        <v>1124238</v>
      </c>
      <c r="AE15" s="100">
        <v>934151</v>
      </c>
      <c r="AF15" s="100">
        <v>190087</v>
      </c>
      <c r="AG15" s="100">
        <v>117035</v>
      </c>
      <c r="AH15" s="100">
        <v>91013</v>
      </c>
      <c r="AI15" s="35">
        <v>8.782741194147091</v>
      </c>
      <c r="AM15" s="1" t="s">
        <v>12</v>
      </c>
      <c r="AN15" s="40">
        <f>J15</f>
        <v>91147</v>
      </c>
      <c r="AO15" s="1" t="s">
        <v>12</v>
      </c>
      <c r="AP15" s="40">
        <f t="shared" si="2"/>
        <v>91147</v>
      </c>
      <c r="AS15" s="1" t="s">
        <v>9</v>
      </c>
      <c r="AU15" s="40">
        <v>1149685</v>
      </c>
      <c r="AV15" s="40">
        <v>918092</v>
      </c>
      <c r="AW15" s="40">
        <v>853281</v>
      </c>
      <c r="AX15" s="40">
        <v>64811</v>
      </c>
      <c r="AY15" s="40">
        <v>204596</v>
      </c>
      <c r="AZ15" s="40">
        <v>183951</v>
      </c>
      <c r="BA15" s="1" t="s">
        <v>228</v>
      </c>
      <c r="BB15" s="17">
        <f t="shared" si="3"/>
        <v>14.595474673676476</v>
      </c>
      <c r="BC15" s="17">
        <f>'[7]Raw data sorted by size (GDP)'!G15</f>
        <v>9.4343375701308165</v>
      </c>
      <c r="BD15" s="17">
        <f>'[7]Raw data sorted by size (Asset)'!G15</f>
        <v>5.750451030554057</v>
      </c>
    </row>
    <row r="16" spans="1:56" s="2" customFormat="1" ht="15">
      <c r="A16" s="2" t="s">
        <v>206</v>
      </c>
      <c r="B16" s="108"/>
      <c r="E16" s="36">
        <f t="shared" ref="E16:O16" si="4">E15/$Q15*100</f>
        <v>18.723613357053299</v>
      </c>
      <c r="F16" s="36">
        <f t="shared" si="4"/>
        <v>15.129503549194876</v>
      </c>
      <c r="G16" s="36">
        <f t="shared" si="4"/>
        <v>13.957139327106724</v>
      </c>
      <c r="H16" s="36">
        <f t="shared" si="4"/>
        <v>10.573313067640623</v>
      </c>
      <c r="I16" s="36">
        <f t="shared" si="4"/>
        <v>8.1101021286721302</v>
      </c>
      <c r="J16" s="36">
        <f t="shared" si="4"/>
        <v>6.4167106077384624</v>
      </c>
      <c r="K16" s="36">
        <f t="shared" si="4"/>
        <v>6.4316353189065829</v>
      </c>
      <c r="L16" s="36">
        <f t="shared" si="4"/>
        <v>3.9867282709933312</v>
      </c>
      <c r="M16" s="36">
        <f t="shared" si="4"/>
        <v>3.3510904543096158</v>
      </c>
      <c r="N16" s="36">
        <f t="shared" si="4"/>
        <v>0.95827909632281871</v>
      </c>
      <c r="O16" s="36">
        <f t="shared" si="4"/>
        <v>0.59501725845727771</v>
      </c>
      <c r="P16" s="36">
        <f>SUM(E16:O16)</f>
        <v>88.233132436395721</v>
      </c>
      <c r="AA16" s="28" t="s">
        <v>12</v>
      </c>
      <c r="AB16" s="28"/>
      <c r="AC16" s="109">
        <v>685126</v>
      </c>
      <c r="AD16" s="109">
        <v>572594</v>
      </c>
      <c r="AE16" s="109">
        <v>512071</v>
      </c>
      <c r="AF16" s="109">
        <v>60523</v>
      </c>
      <c r="AG16" s="109">
        <v>89140</v>
      </c>
      <c r="AH16" s="109">
        <v>80925</v>
      </c>
      <c r="AI16" s="110">
        <v>7.8092506689852366</v>
      </c>
      <c r="AM16" s="1" t="s">
        <v>13</v>
      </c>
      <c r="AN16" s="43">
        <f>K15</f>
        <v>91359</v>
      </c>
      <c r="AO16" s="1" t="s">
        <v>13</v>
      </c>
      <c r="AP16" s="40">
        <f t="shared" si="2"/>
        <v>91359</v>
      </c>
      <c r="AS16" s="28" t="s">
        <v>10</v>
      </c>
      <c r="AT16" s="28"/>
      <c r="AU16" s="43">
        <v>3336422</v>
      </c>
      <c r="AV16" s="43">
        <v>2792072</v>
      </c>
      <c r="AW16" s="43">
        <v>1869293</v>
      </c>
      <c r="AX16" s="43">
        <v>922779</v>
      </c>
      <c r="AY16" s="43">
        <v>347570</v>
      </c>
      <c r="AZ16" s="43">
        <v>130714</v>
      </c>
      <c r="BA16" s="28" t="s">
        <v>229</v>
      </c>
      <c r="BB16" s="17">
        <f t="shared" si="3"/>
        <v>10.371418891416448</v>
      </c>
      <c r="BC16" s="17">
        <f>'[7]Raw data sorted by size (GDP)'!H15</f>
        <v>5.8745990768990062</v>
      </c>
      <c r="BD16" s="111">
        <f>'[7]Raw data sorted by size (Asset)'!H15</f>
        <v>2.3427434072807705</v>
      </c>
    </row>
    <row r="17" spans="1:56" ht="15">
      <c r="A17" s="40" t="s">
        <v>30</v>
      </c>
      <c r="B17" s="104">
        <v>240799</v>
      </c>
      <c r="C17" s="40">
        <f t="shared" ref="C17:C39" si="5">SUM(E17:O17)</f>
        <v>198290</v>
      </c>
      <c r="D17" s="40">
        <f>C17/B17*100</f>
        <v>82.346687486243709</v>
      </c>
      <c r="E17" s="107">
        <v>14906</v>
      </c>
      <c r="F17" s="107">
        <v>43579</v>
      </c>
      <c r="G17" s="112">
        <v>49384</v>
      </c>
      <c r="H17" s="107">
        <v>17717</v>
      </c>
      <c r="I17" s="107">
        <v>19372</v>
      </c>
      <c r="J17" s="107">
        <v>6125</v>
      </c>
      <c r="K17" s="112">
        <v>23942</v>
      </c>
      <c r="L17" s="107">
        <v>5356</v>
      </c>
      <c r="M17" s="107">
        <v>2732</v>
      </c>
      <c r="N17" s="107">
        <v>11277</v>
      </c>
      <c r="O17" s="107">
        <v>3900</v>
      </c>
      <c r="P17" s="20">
        <f>B17/$B$15*100</f>
        <v>16.101485247822144</v>
      </c>
      <c r="Q17" s="107">
        <v>217565</v>
      </c>
      <c r="R17" s="113">
        <f>'[7]GDP Assets'!B38</f>
        <v>420.13</v>
      </c>
      <c r="S17" s="113">
        <f>'[7]GDP Assets'!C38</f>
        <v>289.45</v>
      </c>
      <c r="T17" s="113">
        <f>'[7]GDP Assets'!D38</f>
        <v>190.56714579055441</v>
      </c>
      <c r="AA17" s="1" t="s">
        <v>13</v>
      </c>
      <c r="AC17" s="100">
        <v>2375933</v>
      </c>
      <c r="AD17" s="100">
        <v>2067996</v>
      </c>
      <c r="AE17" s="100">
        <v>1288901</v>
      </c>
      <c r="AF17" s="100">
        <v>779095</v>
      </c>
      <c r="AG17" s="100">
        <v>233675</v>
      </c>
      <c r="AH17" s="100">
        <v>67256</v>
      </c>
      <c r="AI17" s="35">
        <v>6.4901941673558365</v>
      </c>
      <c r="AM17" s="1" t="s">
        <v>14</v>
      </c>
      <c r="AN17" s="40">
        <f>L15</f>
        <v>56630</v>
      </c>
      <c r="AO17" s="1" t="s">
        <v>14</v>
      </c>
      <c r="AP17" s="40">
        <f t="shared" si="2"/>
        <v>56630</v>
      </c>
      <c r="AS17" s="1" t="s">
        <v>11</v>
      </c>
      <c r="AU17" s="40">
        <v>1321175</v>
      </c>
      <c r="AV17" s="40">
        <v>1128244</v>
      </c>
      <c r="AW17" s="40">
        <v>957264</v>
      </c>
      <c r="AX17" s="40">
        <v>170980</v>
      </c>
      <c r="AY17" s="40">
        <v>134284</v>
      </c>
      <c r="AZ17" s="40">
        <v>105141</v>
      </c>
      <c r="BA17" s="1" t="s">
        <v>230</v>
      </c>
      <c r="BB17" s="17">
        <f t="shared" si="3"/>
        <v>8.3423455304130911</v>
      </c>
      <c r="BC17" s="17">
        <f>'[7]Raw data sorted by size (GDP)'!I15</f>
        <v>25.395366267663071</v>
      </c>
      <c r="BD17" s="17">
        <f>'[7]Raw data sorted by size (Asset)'!I15</f>
        <v>7.0134179157179553</v>
      </c>
    </row>
    <row r="18" spans="1:56" ht="15">
      <c r="A18" s="40" t="s">
        <v>31</v>
      </c>
      <c r="B18" s="104">
        <v>232037</v>
      </c>
      <c r="C18" s="40">
        <f t="shared" si="5"/>
        <v>175872</v>
      </c>
      <c r="D18" s="40">
        <f t="shared" ref="D18:D39" si="6">C18/B18*100</f>
        <v>75.794808586561629</v>
      </c>
      <c r="E18" s="107">
        <v>20083</v>
      </c>
      <c r="F18" s="112">
        <v>45571</v>
      </c>
      <c r="G18" s="107">
        <v>20980</v>
      </c>
      <c r="H18" s="112">
        <v>30468</v>
      </c>
      <c r="I18" s="107">
        <v>8482</v>
      </c>
      <c r="J18" s="107">
        <v>6830</v>
      </c>
      <c r="K18" s="107">
        <v>20787</v>
      </c>
      <c r="L18" s="107">
        <v>20444</v>
      </c>
      <c r="M18" s="107"/>
      <c r="N18" s="107">
        <v>285</v>
      </c>
      <c r="O18" s="107">
        <v>1942</v>
      </c>
      <c r="P18" s="20">
        <f>B18/$B$15*100</f>
        <v>15.515597375607488</v>
      </c>
      <c r="Q18" s="107">
        <v>191932</v>
      </c>
      <c r="R18" s="113">
        <f>'[7]GDP Assets'!B39</f>
        <v>1289.53</v>
      </c>
      <c r="S18" s="113">
        <f>'[7]GDP Assets'!C39</f>
        <v>735.75</v>
      </c>
      <c r="T18" s="113">
        <f>'[7]GDP Assets'!D39</f>
        <v>507.12533915636641</v>
      </c>
      <c r="AA18" s="1" t="s">
        <v>14</v>
      </c>
      <c r="AC18" s="100">
        <v>2675113</v>
      </c>
      <c r="AD18" s="100">
        <v>2253970</v>
      </c>
      <c r="AE18" s="100">
        <v>862758</v>
      </c>
      <c r="AF18" s="100">
        <v>1391212</v>
      </c>
      <c r="AG18" s="100">
        <v>202164</v>
      </c>
      <c r="AH18" s="100">
        <v>51709</v>
      </c>
      <c r="AI18" s="35">
        <v>4.9899109402849255</v>
      </c>
      <c r="AM18" s="1" t="s">
        <v>15</v>
      </c>
      <c r="AN18" s="40">
        <f>M15</f>
        <v>47601</v>
      </c>
      <c r="AO18" s="1" t="s">
        <v>15</v>
      </c>
      <c r="AP18" s="40">
        <f t="shared" si="2"/>
        <v>47601</v>
      </c>
      <c r="AS18" s="1" t="s">
        <v>12</v>
      </c>
      <c r="AU18" s="40">
        <v>678292</v>
      </c>
      <c r="AV18" s="40">
        <v>560556</v>
      </c>
      <c r="AW18" s="40">
        <v>501899</v>
      </c>
      <c r="AX18" s="40">
        <v>58657</v>
      </c>
      <c r="AY18" s="40">
        <v>92257</v>
      </c>
      <c r="AZ18" s="40">
        <v>83109</v>
      </c>
      <c r="BA18" s="1" t="s">
        <v>231</v>
      </c>
      <c r="BB18" s="17">
        <f t="shared" si="3"/>
        <v>6.5942305540854811</v>
      </c>
      <c r="BC18" s="17">
        <f>'[7]Raw data sorted by size (GDP)'!J15</f>
        <v>20.062732495432638</v>
      </c>
      <c r="BD18" s="17">
        <f>'[7]Raw data sorted by size (Asset)'!J15</f>
        <v>9.6927772342507126</v>
      </c>
    </row>
    <row r="19" spans="1:56" ht="15">
      <c r="A19" s="40" t="s">
        <v>33</v>
      </c>
      <c r="B19" s="104">
        <v>164765</v>
      </c>
      <c r="C19" s="40">
        <f t="shared" si="5"/>
        <v>152561</v>
      </c>
      <c r="D19" s="40">
        <f t="shared" si="6"/>
        <v>92.593087124085812</v>
      </c>
      <c r="E19" s="112">
        <v>48985</v>
      </c>
      <c r="F19" s="107">
        <v>9598</v>
      </c>
      <c r="G19" s="107">
        <v>16370</v>
      </c>
      <c r="H19" s="107">
        <v>30002</v>
      </c>
      <c r="I19" s="112">
        <v>40024</v>
      </c>
      <c r="J19" s="107">
        <v>161</v>
      </c>
      <c r="K19" s="107">
        <v>5925</v>
      </c>
      <c r="L19" s="107">
        <v>819</v>
      </c>
      <c r="M19" s="107"/>
      <c r="N19" s="107">
        <v>83</v>
      </c>
      <c r="O19" s="107">
        <v>594</v>
      </c>
      <c r="P19" s="20">
        <f>B19/$B$15*100</f>
        <v>11.017326553920141</v>
      </c>
      <c r="Q19" s="107">
        <v>157219</v>
      </c>
      <c r="R19" s="113">
        <f>'[7]GDP Assets'!B40</f>
        <v>175</v>
      </c>
      <c r="S19" s="113">
        <f>'[7]GDP Assets'!C40</f>
        <v>174.48</v>
      </c>
      <c r="T19" s="113">
        <f>'[7]GDP Assets'!D40</f>
        <v>93.285208540767798</v>
      </c>
      <c r="AA19" s="1" t="s">
        <v>232</v>
      </c>
      <c r="AC19" s="100">
        <v>3483214</v>
      </c>
      <c r="AD19" s="100">
        <v>2546230</v>
      </c>
      <c r="AE19" s="100">
        <v>1087092</v>
      </c>
      <c r="AF19" s="100">
        <v>1459138</v>
      </c>
      <c r="AG19" s="100">
        <v>520064</v>
      </c>
      <c r="AH19" s="100">
        <v>42245</v>
      </c>
      <c r="AI19" s="35">
        <v>4.0766363238959693</v>
      </c>
      <c r="AM19" s="1" t="s">
        <v>16</v>
      </c>
      <c r="AN19" s="40">
        <f>N15</f>
        <v>13612</v>
      </c>
      <c r="AO19" s="1" t="s">
        <v>16</v>
      </c>
      <c r="AP19" s="40">
        <f t="shared" si="2"/>
        <v>13612</v>
      </c>
      <c r="AS19" s="1" t="s">
        <v>13</v>
      </c>
      <c r="AU19" s="40">
        <v>2463790</v>
      </c>
      <c r="AV19" s="40">
        <v>2120770</v>
      </c>
      <c r="AW19" s="40">
        <v>1389931</v>
      </c>
      <c r="AX19" s="40">
        <v>730839</v>
      </c>
      <c r="AY19" s="40">
        <v>262639</v>
      </c>
      <c r="AZ19" s="40">
        <v>73957</v>
      </c>
      <c r="BA19" s="1" t="s">
        <v>233</v>
      </c>
      <c r="BB19" s="17">
        <f t="shared" si="3"/>
        <v>5.8680709560757549</v>
      </c>
      <c r="BC19" s="17">
        <f>'[7]Raw data sorted by size (GDP)'!K15</f>
        <v>11.771246714425605</v>
      </c>
      <c r="BD19" s="17">
        <f>'[7]Raw data sorted by size (Asset)'!K15</f>
        <v>3.1188635960180799</v>
      </c>
    </row>
    <row r="20" spans="1:56" ht="15">
      <c r="A20" s="40" t="s">
        <v>34</v>
      </c>
      <c r="B20" s="104">
        <v>137110</v>
      </c>
      <c r="C20" s="40">
        <f t="shared" si="5"/>
        <v>125499</v>
      </c>
      <c r="D20" s="40">
        <f t="shared" si="6"/>
        <v>91.531616949894243</v>
      </c>
      <c r="E20" s="107">
        <v>33669</v>
      </c>
      <c r="F20" s="107">
        <v>32042</v>
      </c>
      <c r="G20" s="107">
        <v>25238</v>
      </c>
      <c r="H20" s="107">
        <v>9600</v>
      </c>
      <c r="I20" s="107">
        <v>16444</v>
      </c>
      <c r="J20" s="107">
        <v>303</v>
      </c>
      <c r="K20" s="107">
        <v>5870</v>
      </c>
      <c r="L20" s="107">
        <v>862</v>
      </c>
      <c r="M20" s="107"/>
      <c r="N20" s="107">
        <v>407</v>
      </c>
      <c r="O20" s="107">
        <v>1064</v>
      </c>
      <c r="P20" s="20">
        <f t="shared" ref="P20:P41" si="7">C20/$P$15*100</f>
        <v>10.013332599282386</v>
      </c>
      <c r="Q20" s="107">
        <v>129218</v>
      </c>
      <c r="R20" s="113">
        <f>'[7]GDP Assets'!B41</f>
        <v>138.36000000000001</v>
      </c>
      <c r="S20" s="113">
        <f>'[7]GDP Assets'!C41</f>
        <v>137.28</v>
      </c>
      <c r="T20" s="113">
        <f>'[7]GDP Assets'!D41</f>
        <v>90.536359422976659</v>
      </c>
      <c r="AA20" s="1" t="s">
        <v>16</v>
      </c>
      <c r="AC20" s="100">
        <v>140539</v>
      </c>
      <c r="AD20" s="100">
        <v>105374</v>
      </c>
      <c r="AE20" s="100">
        <v>94347</v>
      </c>
      <c r="AF20" s="100">
        <v>11027</v>
      </c>
      <c r="AG20" s="100">
        <v>25182</v>
      </c>
      <c r="AH20" s="100">
        <v>11744</v>
      </c>
      <c r="AI20" s="35">
        <v>1.1332942830591612</v>
      </c>
      <c r="AM20" s="1" t="s">
        <v>17</v>
      </c>
      <c r="AN20" s="40">
        <f>O15</f>
        <v>8452</v>
      </c>
      <c r="AO20" s="1" t="s">
        <v>17</v>
      </c>
      <c r="AP20" s="40">
        <f t="shared" si="2"/>
        <v>8452</v>
      </c>
      <c r="AS20" s="1" t="s">
        <v>14</v>
      </c>
      <c r="AT20" s="1" t="s">
        <v>26</v>
      </c>
      <c r="AU20" s="40">
        <v>2678036</v>
      </c>
      <c r="AV20" s="40">
        <v>2256856</v>
      </c>
      <c r="AW20" s="40">
        <v>908915</v>
      </c>
      <c r="AX20" s="40">
        <v>1347941</v>
      </c>
      <c r="AY20" s="40">
        <v>196853</v>
      </c>
      <c r="AZ20" s="40">
        <v>51731</v>
      </c>
      <c r="BA20" s="1" t="s">
        <v>234</v>
      </c>
      <c r="BB20" s="17">
        <f t="shared" si="3"/>
        <v>4.1045631735840402</v>
      </c>
      <c r="BC20" s="17">
        <f>'[7]Raw data sorted by size (GDP)'!L15</f>
        <v>13.374111423375764</v>
      </c>
      <c r="BD20" s="17">
        <f>'[7]Raw data sorted by size (Asset)'!L15</f>
        <v>2.8488494934148969</v>
      </c>
    </row>
    <row r="21" spans="1:56" ht="15">
      <c r="A21" s="40" t="s">
        <v>35</v>
      </c>
      <c r="B21" s="104">
        <v>129381</v>
      </c>
      <c r="C21" s="40">
        <f t="shared" si="5"/>
        <v>109495</v>
      </c>
      <c r="D21" s="40">
        <f t="shared" si="6"/>
        <v>84.629891560584625</v>
      </c>
      <c r="E21" s="107">
        <v>42847</v>
      </c>
      <c r="F21" s="107">
        <v>20312</v>
      </c>
      <c r="G21" s="107">
        <v>10778</v>
      </c>
      <c r="H21" s="107">
        <v>19447</v>
      </c>
      <c r="I21" s="107">
        <v>845</v>
      </c>
      <c r="J21" s="107">
        <v>95</v>
      </c>
      <c r="K21" s="107">
        <v>7450</v>
      </c>
      <c r="L21" s="107">
        <v>7245</v>
      </c>
      <c r="M21" s="107">
        <v>243</v>
      </c>
      <c r="N21" s="107">
        <v>81</v>
      </c>
      <c r="O21" s="107">
        <v>152</v>
      </c>
      <c r="P21" s="20">
        <f t="shared" si="7"/>
        <v>8.7364031024822886</v>
      </c>
      <c r="Q21" s="107">
        <v>124886</v>
      </c>
      <c r="R21" s="113">
        <f>'[7]GDP Assets'!B42</f>
        <v>165.98</v>
      </c>
      <c r="S21" s="113">
        <f>'[7]GDP Assets'!C42</f>
        <v>95.04</v>
      </c>
      <c r="T21" s="113">
        <f>'[7]GDP Assets'!D42</f>
        <v>58.921503431851498</v>
      </c>
      <c r="AA21" s="1" t="s">
        <v>17</v>
      </c>
      <c r="AC21" s="100">
        <v>1116768</v>
      </c>
      <c r="AD21" s="100">
        <v>799093</v>
      </c>
      <c r="AE21" s="100">
        <v>676130</v>
      </c>
      <c r="AF21" s="100">
        <v>122963</v>
      </c>
      <c r="AG21" s="100">
        <v>292626</v>
      </c>
      <c r="AH21" s="100">
        <v>6348</v>
      </c>
      <c r="AI21" s="35">
        <v>0.61258107193967604</v>
      </c>
      <c r="AM21" s="114" t="s">
        <v>235</v>
      </c>
      <c r="AN21" s="102">
        <f>AN22-SUM(AN10:AN20)</f>
        <v>242189</v>
      </c>
      <c r="AO21" s="1" t="s">
        <v>236</v>
      </c>
      <c r="AP21" s="102">
        <f>AN24-AN23</f>
        <v>167144</v>
      </c>
      <c r="AS21" s="1" t="s">
        <v>15</v>
      </c>
      <c r="AT21" s="1" t="s">
        <v>26</v>
      </c>
      <c r="AU21" s="40">
        <v>3882811</v>
      </c>
      <c r="AV21" s="40">
        <v>2793413</v>
      </c>
      <c r="AW21" s="40">
        <v>1192678</v>
      </c>
      <c r="AX21" s="40">
        <v>1508946</v>
      </c>
      <c r="AY21" s="40">
        <v>587682</v>
      </c>
      <c r="AZ21" s="40">
        <v>47519</v>
      </c>
      <c r="BA21" s="1" t="s">
        <v>15</v>
      </c>
      <c r="BB21" s="17">
        <f t="shared" si="3"/>
        <v>3.7703647222272916</v>
      </c>
      <c r="BC21" s="17">
        <f>'[7]Raw data sorted by size (GDP)'!M15</f>
        <v>1.7168547593027408</v>
      </c>
      <c r="BD21" s="17">
        <f>'[7]Raw data sorted by size (Asset)'!M15</f>
        <v>0.39011968882871484</v>
      </c>
    </row>
    <row r="22" spans="1:56" ht="15">
      <c r="A22" s="40" t="s">
        <v>36</v>
      </c>
      <c r="B22" s="104">
        <v>93749</v>
      </c>
      <c r="C22" s="40">
        <f t="shared" si="5"/>
        <v>91780</v>
      </c>
      <c r="D22" s="40">
        <f t="shared" si="6"/>
        <v>97.899710930249924</v>
      </c>
      <c r="E22" s="107">
        <v>34099</v>
      </c>
      <c r="F22" s="107">
        <v>18219</v>
      </c>
      <c r="G22" s="107">
        <v>30491</v>
      </c>
      <c r="H22" s="107">
        <v>7700</v>
      </c>
      <c r="I22" s="107">
        <v>389</v>
      </c>
      <c r="J22" s="107">
        <v>7</v>
      </c>
      <c r="K22" s="107">
        <v>166</v>
      </c>
      <c r="L22" s="107">
        <v>160</v>
      </c>
      <c r="M22" s="107">
        <v>534</v>
      </c>
      <c r="N22" s="107">
        <v>12</v>
      </c>
      <c r="O22" s="107">
        <v>3</v>
      </c>
      <c r="P22" s="20">
        <f t="shared" si="7"/>
        <v>7.3229560869978032</v>
      </c>
      <c r="Q22" s="107">
        <v>92136</v>
      </c>
      <c r="R22" s="113">
        <f>'[7]GDP Assets'!B43</f>
        <v>51.28</v>
      </c>
      <c r="S22" s="113">
        <f>'[7]GDP Assets'!C43</f>
        <v>67.97</v>
      </c>
      <c r="T22" s="113">
        <f>'[7]GDP Assets'!D43</f>
        <v>39.759784828924374</v>
      </c>
      <c r="AI22" s="35"/>
      <c r="AM22" s="1" t="s">
        <v>237</v>
      </c>
      <c r="AN22" s="40">
        <f>B15</f>
        <v>1495508</v>
      </c>
      <c r="AO22" s="1" t="s">
        <v>238</v>
      </c>
      <c r="AP22" s="102">
        <f>SUM(AP10:AP21)</f>
        <v>1420463</v>
      </c>
      <c r="AS22" s="1" t="s">
        <v>16</v>
      </c>
      <c r="AU22" s="40">
        <v>135413</v>
      </c>
      <c r="AV22" s="40">
        <v>98671</v>
      </c>
      <c r="AW22" s="40">
        <v>88941</v>
      </c>
      <c r="AX22" s="40">
        <v>9730</v>
      </c>
      <c r="AY22" s="40">
        <v>27461</v>
      </c>
      <c r="AZ22" s="40">
        <v>13064</v>
      </c>
      <c r="BA22" s="1" t="s">
        <v>239</v>
      </c>
      <c r="BB22" s="17">
        <f t="shared" si="3"/>
        <v>1.036554740865282</v>
      </c>
      <c r="BC22" s="17">
        <f>'[7]Raw data sorted by size (GDP)'!N15</f>
        <v>6.1106123181899807</v>
      </c>
      <c r="BD22" s="17">
        <f>'[7]Raw data sorted by size (Asset)'!N15</f>
        <v>2.4488621030853648</v>
      </c>
    </row>
    <row r="23" spans="1:56" ht="15">
      <c r="A23" s="40" t="s">
        <v>37</v>
      </c>
      <c r="B23" s="104">
        <v>169182</v>
      </c>
      <c r="C23" s="40">
        <f t="shared" si="5"/>
        <v>81265</v>
      </c>
      <c r="D23" s="40">
        <f t="shared" si="6"/>
        <v>48.034069818302186</v>
      </c>
      <c r="E23" s="107">
        <v>2390</v>
      </c>
      <c r="F23" s="107">
        <v>18543</v>
      </c>
      <c r="G23" s="107"/>
      <c r="H23" s="107">
        <v>16308</v>
      </c>
      <c r="I23" s="107">
        <v>14758</v>
      </c>
      <c r="J23" s="107">
        <v>296</v>
      </c>
      <c r="K23" s="107">
        <v>18737</v>
      </c>
      <c r="L23" s="107">
        <v>8535</v>
      </c>
      <c r="M23" s="107"/>
      <c r="N23" s="107">
        <v>1261</v>
      </c>
      <c r="O23" s="107">
        <v>437</v>
      </c>
      <c r="P23" s="20">
        <f t="shared" si="7"/>
        <v>6.4839837264096367</v>
      </c>
      <c r="Q23" s="107">
        <v>132277</v>
      </c>
      <c r="R23" s="113">
        <f>'[7]GDP Assets'!B44</f>
        <v>657.1</v>
      </c>
      <c r="S23" s="113">
        <f>'[7]GDP Assets'!C44</f>
        <v>453.75</v>
      </c>
      <c r="T23" s="113">
        <f>'[7]GDP Assets'!D44</f>
        <v>214.01280395591397</v>
      </c>
      <c r="AA23" s="1" t="s">
        <v>96</v>
      </c>
      <c r="AI23" s="35">
        <f>SUM(AI11:AI21)</f>
        <v>100.00000000000001</v>
      </c>
      <c r="AM23" s="1" t="s">
        <v>240</v>
      </c>
      <c r="AN23" s="40">
        <f>SUM(AN10:AN20)</f>
        <v>1253319</v>
      </c>
      <c r="AS23" s="1" t="s">
        <v>17</v>
      </c>
      <c r="AU23" s="40">
        <v>1194221</v>
      </c>
      <c r="AV23" s="40">
        <v>863370</v>
      </c>
      <c r="AW23" s="40">
        <v>719127</v>
      </c>
      <c r="AX23" s="40">
        <v>144243</v>
      </c>
      <c r="AY23" s="40">
        <v>303494</v>
      </c>
      <c r="AZ23" s="40">
        <v>7476</v>
      </c>
      <c r="BA23" s="1" t="s">
        <v>241</v>
      </c>
      <c r="BB23" s="17">
        <f t="shared" si="3"/>
        <v>0.59317844784972817</v>
      </c>
      <c r="BC23" s="17">
        <f>'[7]Raw data sorted by size (GDP)'!O15</f>
        <v>0.58821482507359646</v>
      </c>
      <c r="BD23" s="17">
        <f>'[7]Raw data sorted by size (Asset)'!O15</f>
        <v>0.22853125675967983</v>
      </c>
    </row>
    <row r="24" spans="1:56" ht="15">
      <c r="A24" s="40" t="s">
        <v>38</v>
      </c>
      <c r="B24" s="104">
        <v>79889</v>
      </c>
      <c r="C24" s="40">
        <f t="shared" si="5"/>
        <v>73168</v>
      </c>
      <c r="D24" s="40">
        <f t="shared" si="6"/>
        <v>91.587077069433846</v>
      </c>
      <c r="E24" s="107">
        <v>28803</v>
      </c>
      <c r="F24" s="107">
        <v>3767</v>
      </c>
      <c r="G24" s="107">
        <v>18868</v>
      </c>
      <c r="H24" s="107">
        <v>4604</v>
      </c>
      <c r="I24" s="107">
        <v>12260</v>
      </c>
      <c r="J24" s="107">
        <v>105</v>
      </c>
      <c r="K24" s="107">
        <v>4614</v>
      </c>
      <c r="L24" s="107">
        <v>67</v>
      </c>
      <c r="M24" s="107"/>
      <c r="N24" s="107">
        <v>20</v>
      </c>
      <c r="O24" s="107">
        <v>60</v>
      </c>
      <c r="P24" s="20">
        <f t="shared" si="7"/>
        <v>5.8379391040908182</v>
      </c>
      <c r="Q24" s="107">
        <v>74887</v>
      </c>
      <c r="R24" s="113">
        <f>'[7]GDP Assets'!B45</f>
        <v>74.959999999999994</v>
      </c>
      <c r="S24" s="113">
        <f>'[7]GDP Assets'!C45</f>
        <v>69.48</v>
      </c>
      <c r="T24" s="113">
        <f>'[7]GDP Assets'!D45</f>
        <v>34.318408395277658</v>
      </c>
      <c r="AM24" s="1" t="s">
        <v>242</v>
      </c>
      <c r="AN24" s="40">
        <f>Q15</f>
        <v>1420463</v>
      </c>
      <c r="AS24" s="1" t="s">
        <v>243</v>
      </c>
      <c r="AU24" s="40">
        <f t="shared" ref="AU24:AZ24" si="8">AU25-AU11</f>
        <v>1324593</v>
      </c>
      <c r="AV24" s="40">
        <f t="shared" si="8"/>
        <v>1130474</v>
      </c>
      <c r="AW24" s="40">
        <f t="shared" si="8"/>
        <v>979782</v>
      </c>
      <c r="AX24" s="40">
        <f t="shared" si="8"/>
        <v>268610</v>
      </c>
      <c r="AY24" s="40">
        <f t="shared" si="8"/>
        <v>139345</v>
      </c>
      <c r="AZ24" s="40">
        <f t="shared" si="8"/>
        <v>122061</v>
      </c>
      <c r="BA24" s="1" t="s">
        <v>243</v>
      </c>
      <c r="BB24" s="17">
        <f t="shared" si="3"/>
        <v>9.6848521298803725</v>
      </c>
    </row>
    <row r="25" spans="1:56" ht="15">
      <c r="A25" s="40" t="s">
        <v>39</v>
      </c>
      <c r="B25" s="104">
        <v>54799</v>
      </c>
      <c r="C25" s="40">
        <f t="shared" si="5"/>
        <v>37368</v>
      </c>
      <c r="D25" s="40">
        <f t="shared" si="6"/>
        <v>68.191025383674884</v>
      </c>
      <c r="E25" s="104">
        <v>3954</v>
      </c>
      <c r="F25" s="107">
        <v>12054</v>
      </c>
      <c r="G25" s="107">
        <v>1434</v>
      </c>
      <c r="H25" s="104">
        <v>4483</v>
      </c>
      <c r="I25" s="104">
        <v>3789</v>
      </c>
      <c r="J25" s="104">
        <v>826</v>
      </c>
      <c r="K25" s="104">
        <v>1112</v>
      </c>
      <c r="L25" s="104">
        <v>6206</v>
      </c>
      <c r="M25" s="107">
        <v>3211</v>
      </c>
      <c r="N25" s="104">
        <v>244</v>
      </c>
      <c r="O25" s="104">
        <v>55</v>
      </c>
      <c r="P25" s="20">
        <f t="shared" si="7"/>
        <v>2.9815234589118971</v>
      </c>
      <c r="Q25" s="107">
        <v>46387</v>
      </c>
      <c r="R25" s="113">
        <f>'[7]GDP Assets'!B46</f>
        <v>0</v>
      </c>
      <c r="S25" s="113">
        <f>'[7]GDP Assets'!C46</f>
        <v>0</v>
      </c>
      <c r="T25" s="113">
        <f>'[7]GDP Assets'!D46</f>
        <v>0</v>
      </c>
      <c r="AA25" s="2" t="s">
        <v>244</v>
      </c>
      <c r="AN25" s="40"/>
      <c r="AS25" s="1" t="s">
        <v>211</v>
      </c>
      <c r="AU25" s="40">
        <v>22949395</v>
      </c>
      <c r="AV25" s="40">
        <v>18482882</v>
      </c>
      <c r="AW25" s="40">
        <v>12210524</v>
      </c>
      <c r="AX25" s="40">
        <v>6272358</v>
      </c>
      <c r="AY25" s="40">
        <v>2936712</v>
      </c>
      <c r="AZ25" s="40">
        <v>1260329</v>
      </c>
      <c r="BA25" s="1" t="s">
        <v>211</v>
      </c>
      <c r="BB25" s="17">
        <f>SUM(BB13:BB24)</f>
        <v>99.999999999999986</v>
      </c>
    </row>
    <row r="26" spans="1:56" ht="15">
      <c r="A26" s="40" t="s">
        <v>40</v>
      </c>
      <c r="B26" s="104">
        <v>45113</v>
      </c>
      <c r="C26" s="40">
        <f t="shared" si="5"/>
        <v>40652</v>
      </c>
      <c r="D26" s="40">
        <f t="shared" si="6"/>
        <v>90.111497794427336</v>
      </c>
      <c r="E26" s="107">
        <v>11553</v>
      </c>
      <c r="F26" s="107">
        <v>4086</v>
      </c>
      <c r="G26" s="107">
        <v>2666</v>
      </c>
      <c r="H26" s="107">
        <v>9075</v>
      </c>
      <c r="I26" s="107">
        <v>568</v>
      </c>
      <c r="J26" s="107">
        <v>1789</v>
      </c>
      <c r="K26" s="107">
        <v>2874</v>
      </c>
      <c r="L26" s="107">
        <v>7311</v>
      </c>
      <c r="M26" s="107">
        <v>587</v>
      </c>
      <c r="N26" s="107">
        <v>86</v>
      </c>
      <c r="O26" s="107">
        <v>57</v>
      </c>
      <c r="P26" s="20">
        <f t="shared" si="7"/>
        <v>3.2435477320618293</v>
      </c>
      <c r="Q26" s="107">
        <v>41478</v>
      </c>
      <c r="R26" s="113">
        <f>'[7]GDP Assets'!B47</f>
        <v>141.18</v>
      </c>
      <c r="S26" s="113">
        <f>'[7]GDP Assets'!C47</f>
        <v>102</v>
      </c>
      <c r="T26" s="113">
        <f>'[7]GDP Assets'!D47</f>
        <v>82.979720463118824</v>
      </c>
      <c r="AC26" s="1" t="s">
        <v>245</v>
      </c>
      <c r="AD26" s="1" t="s">
        <v>246</v>
      </c>
      <c r="AE26" s="1" t="s">
        <v>247</v>
      </c>
      <c r="AF26" s="1" t="s">
        <v>248</v>
      </c>
      <c r="AG26" s="1" t="s">
        <v>249</v>
      </c>
      <c r="AH26" s="1" t="s">
        <v>247</v>
      </c>
      <c r="AN26" s="102"/>
    </row>
    <row r="27" spans="1:56" ht="15">
      <c r="A27" s="40" t="s">
        <v>41</v>
      </c>
      <c r="B27" s="104">
        <v>37936</v>
      </c>
      <c r="C27" s="40">
        <f t="shared" si="5"/>
        <v>28480</v>
      </c>
      <c r="D27" s="40">
        <f t="shared" si="6"/>
        <v>75.073808519611973</v>
      </c>
      <c r="E27" s="107">
        <v>722</v>
      </c>
      <c r="F27" s="107">
        <v>3931</v>
      </c>
      <c r="G27" s="107">
        <v>1082</v>
      </c>
      <c r="H27" s="107">
        <v>223</v>
      </c>
      <c r="I27" s="107">
        <v>6</v>
      </c>
      <c r="J27" s="107">
        <v>22227</v>
      </c>
      <c r="K27" s="107">
        <v>3</v>
      </c>
      <c r="L27" s="107">
        <v>48</v>
      </c>
      <c r="M27" s="107">
        <v>195</v>
      </c>
      <c r="N27" s="107">
        <v>13</v>
      </c>
      <c r="O27" s="107">
        <v>30</v>
      </c>
      <c r="P27" s="20">
        <f t="shared" si="7"/>
        <v>2.2723664127009964</v>
      </c>
      <c r="Q27" s="107">
        <v>37113</v>
      </c>
      <c r="R27" s="113">
        <f>'[7]GDP Assets'!B48</f>
        <v>27.17</v>
      </c>
      <c r="S27" s="113">
        <f>'[7]GDP Assets'!C48</f>
        <v>42.13</v>
      </c>
      <c r="T27" s="113">
        <f>'[7]GDP Assets'!D48</f>
        <v>27.076446280991735</v>
      </c>
      <c r="AC27" s="1" t="s">
        <v>250</v>
      </c>
      <c r="AD27" s="1" t="s">
        <v>250</v>
      </c>
      <c r="AE27" s="1" t="s">
        <v>60</v>
      </c>
      <c r="AF27" s="1" t="s">
        <v>250</v>
      </c>
      <c r="AG27" s="1" t="s">
        <v>250</v>
      </c>
      <c r="AH27" s="1" t="s">
        <v>60</v>
      </c>
      <c r="AI27" s="1" t="s">
        <v>206</v>
      </c>
      <c r="AM27" s="1" t="s">
        <v>7</v>
      </c>
      <c r="AN27" s="115">
        <f>AN10/AN$22</f>
        <v>0.1778405732366527</v>
      </c>
      <c r="AP27" s="115">
        <f>AP10/AP$22</f>
        <v>0.18723613357053298</v>
      </c>
    </row>
    <row r="28" spans="1:56" ht="15">
      <c r="A28" s="40" t="s">
        <v>42</v>
      </c>
      <c r="B28" s="104">
        <v>36090</v>
      </c>
      <c r="C28" s="40">
        <f t="shared" si="5"/>
        <v>30724</v>
      </c>
      <c r="D28" s="40">
        <f t="shared" si="6"/>
        <v>85.131615405929622</v>
      </c>
      <c r="E28" s="107">
        <v>286</v>
      </c>
      <c r="F28" s="107">
        <v>1153</v>
      </c>
      <c r="G28" s="107">
        <v>565</v>
      </c>
      <c r="H28" s="107">
        <v>114</v>
      </c>
      <c r="I28" s="107">
        <v>115</v>
      </c>
      <c r="J28" s="112">
        <v>28397</v>
      </c>
      <c r="K28" s="107">
        <v>26</v>
      </c>
      <c r="L28" s="107">
        <v>41</v>
      </c>
      <c r="M28" s="107">
        <v>4</v>
      </c>
      <c r="N28" s="107"/>
      <c r="O28" s="107">
        <v>23</v>
      </c>
      <c r="P28" s="20">
        <f t="shared" si="7"/>
        <v>2.4514110134770157</v>
      </c>
      <c r="Q28" s="107">
        <v>35814</v>
      </c>
      <c r="R28" s="113">
        <f>'[7]GDP Assets'!B49</f>
        <v>21.27</v>
      </c>
      <c r="S28" s="113">
        <f>'[7]GDP Assets'!C49</f>
        <v>29.64</v>
      </c>
      <c r="T28" s="113">
        <f>'[7]GDP Assets'!D49</f>
        <v>21.574326483803652</v>
      </c>
      <c r="AA28" s="1" t="s">
        <v>90</v>
      </c>
      <c r="AC28" s="100">
        <f t="shared" ref="AC28:AH29" si="9">AC8/1000</f>
        <v>31304.348000000002</v>
      </c>
      <c r="AD28" s="100">
        <f t="shared" si="9"/>
        <v>25500.35</v>
      </c>
      <c r="AE28" s="100">
        <f t="shared" si="9"/>
        <v>16820.297999999999</v>
      </c>
      <c r="AF28" s="100">
        <f t="shared" si="9"/>
        <v>8680.0519999999997</v>
      </c>
      <c r="AG28" s="100">
        <f t="shared" si="9"/>
        <v>3692.28</v>
      </c>
      <c r="AH28" s="100">
        <f t="shared" si="9"/>
        <v>1261.183</v>
      </c>
      <c r="AM28" s="1" t="s">
        <v>8</v>
      </c>
      <c r="AN28" s="115">
        <f t="shared" ref="AN28:AP39" si="10">AN11/AN$22</f>
        <v>0.14370300927845253</v>
      </c>
      <c r="AP28" s="115">
        <f t="shared" si="10"/>
        <v>0.15129503549194875</v>
      </c>
    </row>
    <row r="29" spans="1:56" ht="15">
      <c r="A29" s="40" t="s">
        <v>43</v>
      </c>
      <c r="B29" s="104">
        <v>38505</v>
      </c>
      <c r="C29" s="40">
        <f t="shared" si="5"/>
        <v>29863</v>
      </c>
      <c r="D29" s="40">
        <f t="shared" si="6"/>
        <v>77.556161537462671</v>
      </c>
      <c r="E29" s="107">
        <v>364</v>
      </c>
      <c r="F29" s="107">
        <v>3318</v>
      </c>
      <c r="G29" s="107">
        <v>664</v>
      </c>
      <c r="H29" s="107">
        <v>303</v>
      </c>
      <c r="I29" s="107">
        <v>68</v>
      </c>
      <c r="J29" s="107">
        <v>24788</v>
      </c>
      <c r="K29" s="107">
        <v>83</v>
      </c>
      <c r="L29" s="107">
        <v>173</v>
      </c>
      <c r="M29" s="107">
        <v>42</v>
      </c>
      <c r="N29" s="107">
        <v>53</v>
      </c>
      <c r="O29" s="107">
        <v>7</v>
      </c>
      <c r="P29" s="20">
        <f t="shared" si="7"/>
        <v>2.3827134193289976</v>
      </c>
      <c r="Q29" s="107">
        <v>37789</v>
      </c>
      <c r="R29" s="113">
        <f>'[7]GDP Assets'!B50</f>
        <v>38.33</v>
      </c>
      <c r="S29" s="113">
        <f>'[7]GDP Assets'!C50</f>
        <v>33.72</v>
      </c>
      <c r="T29" s="113">
        <f>'[7]GDP Assets'!D50</f>
        <v>25.103936874257592</v>
      </c>
      <c r="AA29" s="1" t="s">
        <v>251</v>
      </c>
      <c r="AC29" s="100">
        <f t="shared" si="9"/>
        <v>20673.760999999999</v>
      </c>
      <c r="AD29" s="100">
        <f t="shared" si="9"/>
        <v>16761</v>
      </c>
      <c r="AE29" s="100">
        <f t="shared" si="9"/>
        <v>10749.647999999999</v>
      </c>
      <c r="AF29" s="100">
        <f t="shared" si="9"/>
        <v>6011.3519999999999</v>
      </c>
      <c r="AG29" s="100">
        <f t="shared" si="9"/>
        <v>2587.5839999999998</v>
      </c>
      <c r="AH29" s="100">
        <f t="shared" si="9"/>
        <v>1036.271</v>
      </c>
      <c r="AM29" s="1" t="s">
        <v>9</v>
      </c>
      <c r="AN29" s="115">
        <f t="shared" si="10"/>
        <v>0.13256766262701369</v>
      </c>
      <c r="AP29" s="115">
        <f t="shared" si="10"/>
        <v>0.13957139327106724</v>
      </c>
    </row>
    <row r="30" spans="1:56" ht="15">
      <c r="A30" s="40" t="s">
        <v>44</v>
      </c>
      <c r="B30" s="104">
        <v>34356</v>
      </c>
      <c r="C30" s="40">
        <f t="shared" si="5"/>
        <v>22937</v>
      </c>
      <c r="D30" s="40">
        <f t="shared" si="6"/>
        <v>66.762719757829785</v>
      </c>
      <c r="E30" s="107">
        <v>5152</v>
      </c>
      <c r="F30" s="107">
        <v>2069</v>
      </c>
      <c r="G30" s="107">
        <v>7014</v>
      </c>
      <c r="H30" s="107">
        <v>2332</v>
      </c>
      <c r="I30" s="107">
        <v>1739</v>
      </c>
      <c r="J30" s="107">
        <v>18</v>
      </c>
      <c r="K30" s="107">
        <v>609</v>
      </c>
      <c r="L30" s="107">
        <v>3866</v>
      </c>
      <c r="M30" s="107">
        <v>80</v>
      </c>
      <c r="N30" s="107"/>
      <c r="O30" s="107">
        <v>58</v>
      </c>
      <c r="P30" s="20">
        <f t="shared" si="7"/>
        <v>1.8301007165773437</v>
      </c>
      <c r="Q30" s="107">
        <v>31893</v>
      </c>
      <c r="R30" s="113">
        <f>'[7]GDP Assets'!B51</f>
        <v>39.549999999999997</v>
      </c>
      <c r="S30" s="113">
        <f>'[7]GDP Assets'!C51</f>
        <v>41.77</v>
      </c>
      <c r="T30" s="113">
        <f>'[7]GDP Assets'!D51</f>
        <v>28.322566105769234</v>
      </c>
      <c r="AC30" s="100"/>
      <c r="AD30" s="100"/>
      <c r="AE30" s="100"/>
      <c r="AF30" s="100"/>
      <c r="AG30" s="100"/>
      <c r="AH30" s="100"/>
      <c r="AM30" s="1" t="s">
        <v>10</v>
      </c>
      <c r="AN30" s="115">
        <f t="shared" si="10"/>
        <v>0.1004274132936768</v>
      </c>
      <c r="AP30" s="115">
        <f t="shared" si="10"/>
        <v>0.10573313067640622</v>
      </c>
    </row>
    <row r="31" spans="1:56" ht="15">
      <c r="A31" s="40" t="s">
        <v>45</v>
      </c>
      <c r="B31" s="104">
        <v>27399</v>
      </c>
      <c r="C31" s="40">
        <f t="shared" si="5"/>
        <v>22046</v>
      </c>
      <c r="D31" s="40">
        <f t="shared" si="6"/>
        <v>80.462790612796084</v>
      </c>
      <c r="E31" s="107">
        <v>9959</v>
      </c>
      <c r="F31" s="107">
        <v>3515</v>
      </c>
      <c r="G31" s="107">
        <v>5344</v>
      </c>
      <c r="H31" s="107">
        <v>1595</v>
      </c>
      <c r="I31" s="107">
        <v>46</v>
      </c>
      <c r="J31" s="107">
        <v>2</v>
      </c>
      <c r="K31" s="107">
        <v>9</v>
      </c>
      <c r="L31" s="107">
        <v>1552</v>
      </c>
      <c r="M31" s="107">
        <v>14</v>
      </c>
      <c r="N31" s="107"/>
      <c r="O31" s="107">
        <v>10</v>
      </c>
      <c r="P31" s="20">
        <f t="shared" si="7"/>
        <v>1.7590094780339243</v>
      </c>
      <c r="Q31" s="107">
        <v>26660</v>
      </c>
      <c r="R31" s="113">
        <f>'[7]GDP Assets'!B52</f>
        <v>41.68</v>
      </c>
      <c r="S31" s="113">
        <f>'[7]GDP Assets'!C52</f>
        <v>28.22</v>
      </c>
      <c r="T31" s="113">
        <f>'[7]GDP Assets'!D52</f>
        <v>14.910163847770288</v>
      </c>
      <c r="AA31" s="1" t="s">
        <v>7</v>
      </c>
      <c r="AC31" s="100">
        <f t="shared" ref="AC31:AH41" si="11">AC11/1000</f>
        <v>476.08800000000002</v>
      </c>
      <c r="AD31" s="100">
        <f t="shared" si="11"/>
        <v>225.47800000000001</v>
      </c>
      <c r="AE31" s="100">
        <f t="shared" si="11"/>
        <v>193.95</v>
      </c>
      <c r="AF31" s="100">
        <f t="shared" si="11"/>
        <v>31.527999999999999</v>
      </c>
      <c r="AG31" s="100">
        <f t="shared" si="11"/>
        <v>236.958</v>
      </c>
      <c r="AH31" s="100">
        <f t="shared" si="11"/>
        <v>221.631</v>
      </c>
      <c r="AI31" s="35">
        <v>21.387359098150966</v>
      </c>
      <c r="AM31" s="1" t="s">
        <v>11</v>
      </c>
      <c r="AN31" s="115">
        <f t="shared" si="10"/>
        <v>7.7031349882447975E-2</v>
      </c>
      <c r="AP31" s="115">
        <f t="shared" si="10"/>
        <v>8.1101021286721295E-2</v>
      </c>
    </row>
    <row r="32" spans="1:56" ht="15">
      <c r="A32" s="40" t="s">
        <v>46</v>
      </c>
      <c r="B32" s="104">
        <v>13870</v>
      </c>
      <c r="C32" s="40">
        <f t="shared" si="5"/>
        <v>13794</v>
      </c>
      <c r="D32" s="40">
        <f t="shared" si="6"/>
        <v>99.452054794520549</v>
      </c>
      <c r="E32" s="107">
        <v>6925</v>
      </c>
      <c r="F32" s="107">
        <v>3124</v>
      </c>
      <c r="G32" s="107">
        <v>3569</v>
      </c>
      <c r="H32" s="107">
        <v>10</v>
      </c>
      <c r="I32" s="107">
        <v>18</v>
      </c>
      <c r="J32" s="107">
        <v>1</v>
      </c>
      <c r="K32" s="107">
        <v>94</v>
      </c>
      <c r="L32" s="107">
        <v>46</v>
      </c>
      <c r="M32" s="107">
        <v>6</v>
      </c>
      <c r="N32" s="107"/>
      <c r="O32" s="107">
        <v>1</v>
      </c>
      <c r="P32" s="20">
        <f t="shared" si="7"/>
        <v>1.1005976930055317</v>
      </c>
      <c r="Q32" s="107">
        <v>13828</v>
      </c>
      <c r="R32" s="113">
        <f>'[7]GDP Assets'!B53</f>
        <v>14.66</v>
      </c>
      <c r="S32" s="113">
        <f>'[7]GDP Assets'!C53</f>
        <v>14.69</v>
      </c>
      <c r="T32" s="113">
        <f>'[7]GDP Assets'!D53</f>
        <v>8.9086530682114482</v>
      </c>
      <c r="AA32" s="1" t="s">
        <v>8</v>
      </c>
      <c r="AC32" s="100">
        <f t="shared" si="11"/>
        <v>4114.4549999999999</v>
      </c>
      <c r="AD32" s="100">
        <f t="shared" si="11"/>
        <v>3478.93</v>
      </c>
      <c r="AE32" s="100">
        <f t="shared" si="11"/>
        <v>2507.2910000000002</v>
      </c>
      <c r="AF32" s="100">
        <f t="shared" si="11"/>
        <v>971.63900000000001</v>
      </c>
      <c r="AG32" s="100">
        <f t="shared" si="11"/>
        <v>364.66</v>
      </c>
      <c r="AH32" s="100">
        <f t="shared" si="11"/>
        <v>176.83500000000001</v>
      </c>
      <c r="AI32" s="35">
        <v>17.064551647204254</v>
      </c>
      <c r="AM32" s="1" t="s">
        <v>12</v>
      </c>
      <c r="AN32" s="115">
        <f t="shared" si="10"/>
        <v>6.0947183164516673E-2</v>
      </c>
      <c r="AP32" s="115">
        <f t="shared" si="10"/>
        <v>6.4167106077384628E-2</v>
      </c>
    </row>
    <row r="33" spans="1:50" ht="15">
      <c r="A33" s="40" t="s">
        <v>47</v>
      </c>
      <c r="B33" s="104">
        <v>15920</v>
      </c>
      <c r="C33" s="40">
        <f t="shared" si="5"/>
        <v>8228</v>
      </c>
      <c r="D33" s="40">
        <f t="shared" si="6"/>
        <v>51.683417085427131</v>
      </c>
      <c r="E33" s="104">
        <v>2732</v>
      </c>
      <c r="F33" s="107">
        <v>2576</v>
      </c>
      <c r="G33" s="107">
        <v>578</v>
      </c>
      <c r="H33" s="104">
        <v>705</v>
      </c>
      <c r="I33" s="104">
        <v>337</v>
      </c>
      <c r="J33" s="104">
        <v>29</v>
      </c>
      <c r="K33" s="104">
        <v>392</v>
      </c>
      <c r="L33" s="104">
        <v>610</v>
      </c>
      <c r="M33" s="107"/>
      <c r="N33" s="104">
        <v>239</v>
      </c>
      <c r="O33" s="104">
        <v>30</v>
      </c>
      <c r="P33" s="20">
        <f t="shared" si="7"/>
        <v>0.65649686951207153</v>
      </c>
      <c r="Q33" s="107">
        <v>15411</v>
      </c>
      <c r="R33" s="113">
        <f>'[7]GDP Assets'!B54</f>
        <v>7.36</v>
      </c>
      <c r="S33" s="113">
        <f>'[7]GDP Assets'!C54</f>
        <v>38.214115200000002</v>
      </c>
      <c r="T33" s="113">
        <f>'[7]GDP Assets'!D54</f>
        <v>7.7115888000000004</v>
      </c>
      <c r="AA33" s="1" t="s">
        <v>9</v>
      </c>
      <c r="AC33" s="100">
        <f t="shared" si="11"/>
        <v>1114.4179999999999</v>
      </c>
      <c r="AD33" s="100">
        <f t="shared" si="11"/>
        <v>894.22</v>
      </c>
      <c r="AE33" s="100">
        <f t="shared" si="11"/>
        <v>831.86300000000006</v>
      </c>
      <c r="AF33" s="100">
        <f t="shared" si="11"/>
        <v>62.356999999999999</v>
      </c>
      <c r="AG33" s="100">
        <f t="shared" si="11"/>
        <v>186.63399999999999</v>
      </c>
      <c r="AH33" s="100">
        <f t="shared" si="11"/>
        <v>166.935</v>
      </c>
      <c r="AI33" s="35">
        <v>16.109203094557312</v>
      </c>
      <c r="AM33" s="1" t="s">
        <v>13</v>
      </c>
      <c r="AN33" s="115">
        <f t="shared" si="10"/>
        <v>6.1088941015360665E-2</v>
      </c>
      <c r="AP33" s="115">
        <f t="shared" si="10"/>
        <v>6.4316353189065825E-2</v>
      </c>
    </row>
    <row r="34" spans="1:50" ht="15">
      <c r="A34" s="40" t="s">
        <v>48</v>
      </c>
      <c r="B34" s="104">
        <v>5437</v>
      </c>
      <c r="C34" s="40">
        <f t="shared" si="5"/>
        <v>4200</v>
      </c>
      <c r="D34" s="40">
        <f t="shared" si="6"/>
        <v>77.248482619091405</v>
      </c>
      <c r="E34" s="107">
        <v>2533</v>
      </c>
      <c r="F34" s="107">
        <v>29</v>
      </c>
      <c r="G34" s="107">
        <v>1091</v>
      </c>
      <c r="H34" s="107">
        <v>533</v>
      </c>
      <c r="I34" s="107">
        <v>2</v>
      </c>
      <c r="J34" s="107">
        <v>0</v>
      </c>
      <c r="K34" s="107">
        <v>4</v>
      </c>
      <c r="L34" s="107">
        <v>4</v>
      </c>
      <c r="M34" s="107">
        <v>4</v>
      </c>
      <c r="N34" s="107"/>
      <c r="O34" s="107">
        <v>0</v>
      </c>
      <c r="P34" s="20">
        <f t="shared" si="7"/>
        <v>0.33511021535618624</v>
      </c>
      <c r="Q34" s="107">
        <v>5387</v>
      </c>
      <c r="R34" s="113">
        <f>'[7]GDP Assets'!B55</f>
        <v>10.72</v>
      </c>
      <c r="S34" s="113">
        <f>'[7]GDP Assets'!C55</f>
        <v>8.76</v>
      </c>
      <c r="T34" s="113">
        <f>'[7]GDP Assets'!D55</f>
        <v>3.4853420195439737</v>
      </c>
      <c r="AA34" s="1" t="s">
        <v>10</v>
      </c>
      <c r="AC34" s="100">
        <f t="shared" si="11"/>
        <v>3198.8470000000002</v>
      </c>
      <c r="AD34" s="100">
        <f t="shared" si="11"/>
        <v>2692.877</v>
      </c>
      <c r="AE34" s="100">
        <f t="shared" si="11"/>
        <v>1761.0940000000001</v>
      </c>
      <c r="AF34" s="100">
        <f t="shared" si="11"/>
        <v>931.78300000000002</v>
      </c>
      <c r="AG34" s="100">
        <f t="shared" si="11"/>
        <v>319.44600000000003</v>
      </c>
      <c r="AH34" s="100">
        <f t="shared" si="11"/>
        <v>119.63</v>
      </c>
      <c r="AI34" s="35">
        <v>11.544277510419573</v>
      </c>
      <c r="AM34" s="1" t="s">
        <v>14</v>
      </c>
      <c r="AN34" s="115">
        <f t="shared" si="10"/>
        <v>3.7866731572148059E-2</v>
      </c>
      <c r="AP34" s="115">
        <f t="shared" si="10"/>
        <v>3.986728270993331E-2</v>
      </c>
    </row>
    <row r="35" spans="1:50" ht="15">
      <c r="A35" s="40" t="s">
        <v>49</v>
      </c>
      <c r="B35" s="104">
        <v>3406</v>
      </c>
      <c r="C35" s="40">
        <f t="shared" si="5"/>
        <v>3316</v>
      </c>
      <c r="D35" s="40">
        <f t="shared" si="6"/>
        <v>97.357604227833235</v>
      </c>
      <c r="E35" s="107">
        <v>1663</v>
      </c>
      <c r="F35" s="107">
        <v>1013</v>
      </c>
      <c r="G35" s="107">
        <v>187</v>
      </c>
      <c r="H35" s="107">
        <v>121</v>
      </c>
      <c r="I35" s="107">
        <v>45</v>
      </c>
      <c r="J35" s="107">
        <v>3</v>
      </c>
      <c r="K35" s="107">
        <v>144</v>
      </c>
      <c r="L35" s="107">
        <v>83</v>
      </c>
      <c r="M35" s="107">
        <v>10</v>
      </c>
      <c r="N35" s="107">
        <v>24</v>
      </c>
      <c r="O35" s="107">
        <v>23</v>
      </c>
      <c r="P35" s="20">
        <f t="shared" si="7"/>
        <v>0.26457749383836038</v>
      </c>
      <c r="Q35" s="107">
        <v>3334</v>
      </c>
      <c r="R35" s="113">
        <f>'[7]GDP Assets'!B56</f>
        <v>44.77</v>
      </c>
      <c r="S35" s="113">
        <f>'[7]GDP Assets'!C56</f>
        <v>18.329999999999998</v>
      </c>
      <c r="T35" s="113">
        <f>'[7]GDP Assets'!D56</f>
        <v>10.692316372093025</v>
      </c>
      <c r="AA35" s="1" t="s">
        <v>11</v>
      </c>
      <c r="AC35" s="100">
        <f t="shared" si="11"/>
        <v>1293.26</v>
      </c>
      <c r="AD35" s="100">
        <f t="shared" si="11"/>
        <v>1124.2380000000001</v>
      </c>
      <c r="AE35" s="100">
        <f t="shared" si="11"/>
        <v>934.15099999999995</v>
      </c>
      <c r="AF35" s="100">
        <f t="shared" si="11"/>
        <v>190.08699999999999</v>
      </c>
      <c r="AG35" s="100">
        <f t="shared" si="11"/>
        <v>117.035</v>
      </c>
      <c r="AH35" s="100">
        <f t="shared" si="11"/>
        <v>91.013000000000005</v>
      </c>
      <c r="AI35" s="35">
        <v>8.782741194147091</v>
      </c>
      <c r="AM35" s="1" t="s">
        <v>15</v>
      </c>
      <c r="AN35" s="115">
        <f t="shared" si="10"/>
        <v>3.1829318198230969E-2</v>
      </c>
      <c r="AP35" s="115">
        <f t="shared" si="10"/>
        <v>3.3510904543096159E-2</v>
      </c>
    </row>
    <row r="36" spans="1:50" ht="15">
      <c r="A36" s="40" t="s">
        <v>51</v>
      </c>
      <c r="B36" s="104">
        <v>78</v>
      </c>
      <c r="C36" s="40">
        <f t="shared" si="5"/>
        <v>55</v>
      </c>
      <c r="D36" s="40">
        <f t="shared" si="6"/>
        <v>70.512820512820511</v>
      </c>
      <c r="E36" s="107"/>
      <c r="F36" s="107">
        <v>0</v>
      </c>
      <c r="G36" s="107"/>
      <c r="H36" s="107">
        <v>55</v>
      </c>
      <c r="I36" s="107"/>
      <c r="J36" s="107">
        <v>0</v>
      </c>
      <c r="K36" s="107">
        <v>0</v>
      </c>
      <c r="L36" s="107"/>
      <c r="M36" s="107"/>
      <c r="N36" s="107"/>
      <c r="O36" s="107"/>
      <c r="P36" s="20">
        <f t="shared" si="7"/>
        <v>4.3883480582357724E-3</v>
      </c>
      <c r="Q36" s="107">
        <v>56</v>
      </c>
      <c r="R36" s="113">
        <f>'[7]GDP Assets'!B57</f>
        <v>0</v>
      </c>
      <c r="S36" s="113">
        <f>'[7]GDP Assets'!C57</f>
        <v>0</v>
      </c>
      <c r="T36" s="113">
        <f>'[7]GDP Assets'!D57</f>
        <v>0</v>
      </c>
      <c r="Z36" s="2"/>
      <c r="AA36" s="28" t="s">
        <v>12</v>
      </c>
      <c r="AB36" s="28"/>
      <c r="AC36" s="100">
        <f t="shared" si="11"/>
        <v>685.12599999999998</v>
      </c>
      <c r="AD36" s="100">
        <f t="shared" si="11"/>
        <v>572.59400000000005</v>
      </c>
      <c r="AE36" s="100">
        <f t="shared" si="11"/>
        <v>512.07100000000003</v>
      </c>
      <c r="AF36" s="100">
        <f t="shared" si="11"/>
        <v>60.523000000000003</v>
      </c>
      <c r="AG36" s="100">
        <f t="shared" si="11"/>
        <v>89.14</v>
      </c>
      <c r="AH36" s="100">
        <f t="shared" si="11"/>
        <v>80.924999999999997</v>
      </c>
      <c r="AI36" s="110">
        <v>7.8092506689852366</v>
      </c>
      <c r="AM36" s="1" t="s">
        <v>16</v>
      </c>
      <c r="AN36" s="115">
        <f t="shared" si="10"/>
        <v>9.1019238947568325E-3</v>
      </c>
      <c r="AP36" s="115">
        <f t="shared" si="10"/>
        <v>9.5827909632281872E-3</v>
      </c>
    </row>
    <row r="37" spans="1:50" ht="15">
      <c r="A37" s="40" t="s">
        <v>50</v>
      </c>
      <c r="B37" s="104">
        <v>2343</v>
      </c>
      <c r="C37" s="40">
        <f t="shared" si="5"/>
        <v>2310</v>
      </c>
      <c r="D37" s="40">
        <f t="shared" si="6"/>
        <v>98.591549295774655</v>
      </c>
      <c r="E37" s="107">
        <v>799</v>
      </c>
      <c r="F37" s="107">
        <v>881</v>
      </c>
      <c r="G37" s="107">
        <v>573</v>
      </c>
      <c r="H37" s="107">
        <v>35</v>
      </c>
      <c r="I37" s="107">
        <v>11</v>
      </c>
      <c r="J37" s="107">
        <v>0</v>
      </c>
      <c r="K37" s="107">
        <v>5</v>
      </c>
      <c r="L37" s="107">
        <v>6</v>
      </c>
      <c r="M37" s="107">
        <v>0</v>
      </c>
      <c r="N37" s="107"/>
      <c r="O37" s="107">
        <v>0</v>
      </c>
      <c r="P37" s="20">
        <f t="shared" si="7"/>
        <v>0.18431061844590244</v>
      </c>
      <c r="Q37" s="107">
        <v>2310</v>
      </c>
      <c r="R37" s="113">
        <f>'[7]GDP Assets'!B58</f>
        <v>3.02</v>
      </c>
      <c r="S37" s="113">
        <f>'[7]GDP Assets'!C58</f>
        <v>4.3205119250999999</v>
      </c>
      <c r="T37" s="113">
        <f>'[7]GDP Assets'!D58</f>
        <v>1.4617396915970382</v>
      </c>
      <c r="AA37" s="1" t="s">
        <v>13</v>
      </c>
      <c r="AC37" s="100">
        <f t="shared" si="11"/>
        <v>2375.933</v>
      </c>
      <c r="AD37" s="100">
        <f t="shared" si="11"/>
        <v>2067.9960000000001</v>
      </c>
      <c r="AE37" s="100">
        <f t="shared" si="11"/>
        <v>1288.9010000000001</v>
      </c>
      <c r="AF37" s="100">
        <f t="shared" si="11"/>
        <v>779.09500000000003</v>
      </c>
      <c r="AG37" s="100">
        <f t="shared" si="11"/>
        <v>233.67500000000001</v>
      </c>
      <c r="AH37" s="100">
        <f t="shared" si="11"/>
        <v>67.256</v>
      </c>
      <c r="AI37" s="35">
        <v>6.4901941673558365</v>
      </c>
      <c r="AM37" s="1" t="s">
        <v>17</v>
      </c>
      <c r="AN37" s="115">
        <f t="shared" si="10"/>
        <v>5.6515912987426349E-3</v>
      </c>
      <c r="AP37" s="115">
        <f t="shared" si="10"/>
        <v>5.9501725845727766E-3</v>
      </c>
    </row>
    <row r="38" spans="1:50" ht="15">
      <c r="A38" s="40" t="s">
        <v>52</v>
      </c>
      <c r="B38" s="104">
        <v>277</v>
      </c>
      <c r="C38" s="40">
        <f t="shared" si="5"/>
        <v>265</v>
      </c>
      <c r="D38" s="40">
        <f t="shared" si="6"/>
        <v>95.667870036101093</v>
      </c>
      <c r="E38" s="107">
        <v>90</v>
      </c>
      <c r="F38" s="107">
        <v>54</v>
      </c>
      <c r="G38" s="107">
        <v>92</v>
      </c>
      <c r="H38" s="107">
        <v>0</v>
      </c>
      <c r="I38" s="107">
        <v>3</v>
      </c>
      <c r="J38" s="116">
        <v>0</v>
      </c>
      <c r="K38" s="107">
        <v>13</v>
      </c>
      <c r="L38" s="107">
        <v>0</v>
      </c>
      <c r="M38" s="107">
        <v>2</v>
      </c>
      <c r="N38" s="107">
        <v>9</v>
      </c>
      <c r="O38" s="107">
        <v>2</v>
      </c>
      <c r="P38" s="20">
        <f t="shared" si="7"/>
        <v>2.1143858826045085E-2</v>
      </c>
      <c r="Q38" s="107">
        <v>269</v>
      </c>
      <c r="R38" s="113">
        <f>'[7]GDP Assets'!B59</f>
        <v>4.3899999999999997</v>
      </c>
      <c r="S38" s="113">
        <f>'[7]GDP Assets'!C59</f>
        <v>2.7</v>
      </c>
      <c r="T38" s="113">
        <f>'[7]GDP Assets'!D59</f>
        <v>1.7392030435463639</v>
      </c>
      <c r="AA38" s="1" t="s">
        <v>14</v>
      </c>
      <c r="AC38" s="100">
        <f t="shared" si="11"/>
        <v>2675.1129999999998</v>
      </c>
      <c r="AD38" s="100">
        <f t="shared" si="11"/>
        <v>2253.9699999999998</v>
      </c>
      <c r="AE38" s="100">
        <f t="shared" si="11"/>
        <v>862.75800000000004</v>
      </c>
      <c r="AF38" s="100">
        <f t="shared" si="11"/>
        <v>1391.212</v>
      </c>
      <c r="AG38" s="100">
        <f t="shared" si="11"/>
        <v>202.16399999999999</v>
      </c>
      <c r="AH38" s="100">
        <f t="shared" si="11"/>
        <v>51.709000000000003</v>
      </c>
      <c r="AI38" s="35">
        <v>4.9899109402849255</v>
      </c>
      <c r="AM38" s="1" t="s">
        <v>235</v>
      </c>
      <c r="AN38" s="115">
        <f t="shared" si="10"/>
        <v>0.16194430253800046</v>
      </c>
      <c r="AP38" s="115">
        <f t="shared" si="10"/>
        <v>0.11766867563604261</v>
      </c>
    </row>
    <row r="39" spans="1:50" ht="15">
      <c r="A39" s="40" t="s">
        <v>53</v>
      </c>
      <c r="B39" s="104">
        <v>1932</v>
      </c>
      <c r="C39" s="40">
        <f t="shared" si="5"/>
        <v>295</v>
      </c>
      <c r="D39" s="40">
        <f t="shared" si="6"/>
        <v>15.269151138716355</v>
      </c>
      <c r="E39" s="107">
        <v>134</v>
      </c>
      <c r="F39" s="107">
        <v>105</v>
      </c>
      <c r="G39" s="107">
        <v>27</v>
      </c>
      <c r="H39" s="107">
        <v>3</v>
      </c>
      <c r="I39" s="107">
        <v>6</v>
      </c>
      <c r="J39" s="107">
        <v>0</v>
      </c>
      <c r="K39" s="107">
        <v>4</v>
      </c>
      <c r="L39" s="107">
        <v>12</v>
      </c>
      <c r="M39" s="107">
        <v>0</v>
      </c>
      <c r="N39" s="107"/>
      <c r="O39" s="107">
        <v>4</v>
      </c>
      <c r="P39" s="20">
        <f t="shared" si="7"/>
        <v>2.3537503221446415E-2</v>
      </c>
      <c r="Q39" s="107">
        <v>1859</v>
      </c>
      <c r="R39" s="113">
        <f>'[7]GDP Assets'!B60</f>
        <v>7.5</v>
      </c>
      <c r="S39" s="113">
        <f>'[7]GDP Assets'!C60</f>
        <v>5.32</v>
      </c>
      <c r="T39" s="113">
        <f>'[7]GDP Assets'!D60</f>
        <v>3.0956587703210072</v>
      </c>
      <c r="AA39" s="1" t="s">
        <v>232</v>
      </c>
      <c r="AC39" s="100">
        <f t="shared" si="11"/>
        <v>3483.2139999999999</v>
      </c>
      <c r="AD39" s="100">
        <f t="shared" si="11"/>
        <v>2546.23</v>
      </c>
      <c r="AE39" s="100">
        <f t="shared" si="11"/>
        <v>1087.0920000000001</v>
      </c>
      <c r="AF39" s="100">
        <f t="shared" si="11"/>
        <v>1459.1379999999999</v>
      </c>
      <c r="AG39" s="100">
        <f t="shared" si="11"/>
        <v>520.06399999999996</v>
      </c>
      <c r="AH39" s="100">
        <f t="shared" si="11"/>
        <v>42.244999999999997</v>
      </c>
      <c r="AI39" s="35">
        <v>4.0766363238959693</v>
      </c>
      <c r="AM39" s="1" t="s">
        <v>237</v>
      </c>
      <c r="AN39" s="115">
        <f t="shared" si="10"/>
        <v>1</v>
      </c>
      <c r="AP39" s="115">
        <f t="shared" si="10"/>
        <v>1</v>
      </c>
      <c r="AW39" s="2" t="s">
        <v>252</v>
      </c>
    </row>
    <row r="40" spans="1:50" ht="15">
      <c r="A40" s="40" t="s">
        <v>56</v>
      </c>
      <c r="B40" s="104">
        <v>1932</v>
      </c>
      <c r="C40" s="105">
        <f>(C15-SUM(C17:C39))</f>
        <v>856</v>
      </c>
      <c r="D40" s="105">
        <f t="shared" ref="D40:M40" si="12">(D15-SUM(D17:D39))</f>
        <v>-1813.4895182473731</v>
      </c>
      <c r="E40" s="105">
        <f t="shared" si="12"/>
        <v>-6686</v>
      </c>
      <c r="F40" s="105">
        <f t="shared" si="12"/>
        <v>-14630</v>
      </c>
      <c r="G40" s="105">
        <f t="shared" si="12"/>
        <v>1261</v>
      </c>
      <c r="H40" s="105">
        <f t="shared" si="12"/>
        <v>-5243</v>
      </c>
      <c r="I40" s="105">
        <f t="shared" si="12"/>
        <v>-4126</v>
      </c>
      <c r="J40" s="105">
        <f t="shared" si="12"/>
        <v>-855</v>
      </c>
      <c r="K40" s="105">
        <f t="shared" si="12"/>
        <v>-1504</v>
      </c>
      <c r="L40" s="105">
        <f t="shared" si="12"/>
        <v>-6816</v>
      </c>
      <c r="M40" s="105">
        <f t="shared" si="12"/>
        <v>39937</v>
      </c>
      <c r="N40" s="105">
        <f>(N15-SUM(N17:N39))</f>
        <v>-482</v>
      </c>
      <c r="O40" s="105">
        <f>(O15-SUM(O17:O39))</f>
        <v>0</v>
      </c>
      <c r="P40" s="117">
        <f t="shared" si="7"/>
        <v>6.8298653415451299E-2</v>
      </c>
      <c r="Q40" s="107">
        <v>755</v>
      </c>
      <c r="R40" s="113">
        <f>'[7]GDP Assets'!B61</f>
        <v>0</v>
      </c>
      <c r="S40" s="113">
        <f>'[7]GDP Assets'!C61</f>
        <v>0</v>
      </c>
      <c r="T40" s="113">
        <f>'[7]GDP Assets'!D61</f>
        <v>0</v>
      </c>
      <c r="AA40" s="1" t="s">
        <v>16</v>
      </c>
      <c r="AC40" s="100">
        <f t="shared" si="11"/>
        <v>140.53899999999999</v>
      </c>
      <c r="AD40" s="100">
        <f t="shared" si="11"/>
        <v>105.374</v>
      </c>
      <c r="AE40" s="100">
        <f t="shared" si="11"/>
        <v>94.346999999999994</v>
      </c>
      <c r="AF40" s="100">
        <f t="shared" si="11"/>
        <v>11.026999999999999</v>
      </c>
      <c r="AG40" s="100">
        <f t="shared" si="11"/>
        <v>25.181999999999999</v>
      </c>
      <c r="AH40" s="100">
        <f t="shared" si="11"/>
        <v>11.744</v>
      </c>
      <c r="AI40" s="35">
        <v>1.1332942830591612</v>
      </c>
      <c r="AN40" s="115"/>
      <c r="AV40" s="177" t="s">
        <v>253</v>
      </c>
      <c r="AW40" s="177" t="s">
        <v>254</v>
      </c>
      <c r="AX40" s="177" t="s">
        <v>255</v>
      </c>
    </row>
    <row r="41" spans="1:50">
      <c r="A41" s="118" t="s">
        <v>96</v>
      </c>
      <c r="B41" s="118">
        <f t="shared" ref="B41:O41" si="13">SUM(B17:B40)</f>
        <v>1566305</v>
      </c>
      <c r="C41" s="118">
        <f>SUM(C17:C40)</f>
        <v>1253319</v>
      </c>
      <c r="D41" s="118">
        <f t="shared" si="13"/>
        <v>0</v>
      </c>
      <c r="E41" s="118">
        <f t="shared" si="13"/>
        <v>265962</v>
      </c>
      <c r="F41" s="118">
        <f t="shared" si="13"/>
        <v>214909</v>
      </c>
      <c r="G41" s="118">
        <f t="shared" si="13"/>
        <v>198256</v>
      </c>
      <c r="H41" s="118">
        <f t="shared" si="13"/>
        <v>150190</v>
      </c>
      <c r="I41" s="118">
        <f t="shared" si="13"/>
        <v>115201</v>
      </c>
      <c r="J41" s="118">
        <f t="shared" si="13"/>
        <v>91147</v>
      </c>
      <c r="K41" s="118">
        <f t="shared" si="13"/>
        <v>91359</v>
      </c>
      <c r="L41" s="118">
        <f t="shared" si="13"/>
        <v>56630</v>
      </c>
      <c r="M41" s="118">
        <f t="shared" si="13"/>
        <v>47601</v>
      </c>
      <c r="N41" s="118">
        <f t="shared" si="13"/>
        <v>13612</v>
      </c>
      <c r="O41" s="118">
        <f t="shared" si="13"/>
        <v>8452</v>
      </c>
      <c r="P41" s="36">
        <f t="shared" si="7"/>
        <v>100</v>
      </c>
      <c r="Q41" s="118">
        <f>SUM(Q17:Q40)</f>
        <v>1420463</v>
      </c>
      <c r="R41" s="2"/>
      <c r="S41" s="2"/>
      <c r="T41" s="2"/>
      <c r="AA41" s="1" t="s">
        <v>17</v>
      </c>
      <c r="AC41" s="100">
        <f t="shared" si="11"/>
        <v>1116.768</v>
      </c>
      <c r="AD41" s="100">
        <f t="shared" si="11"/>
        <v>799.09299999999996</v>
      </c>
      <c r="AE41" s="100">
        <f t="shared" si="11"/>
        <v>676.13</v>
      </c>
      <c r="AF41" s="100">
        <f t="shared" si="11"/>
        <v>122.96299999999999</v>
      </c>
      <c r="AG41" s="100">
        <f t="shared" si="11"/>
        <v>292.62599999999998</v>
      </c>
      <c r="AH41" s="100">
        <f t="shared" si="11"/>
        <v>6.3479999999999999</v>
      </c>
      <c r="AI41" s="35">
        <v>0.61258107193967604</v>
      </c>
      <c r="AV41" s="177"/>
      <c r="AW41" s="177"/>
      <c r="AX41" s="177"/>
    </row>
    <row r="42" spans="1:50">
      <c r="AV42" s="177"/>
      <c r="AW42" s="177"/>
      <c r="AX42" s="177"/>
    </row>
    <row r="43" spans="1:50" ht="15">
      <c r="A43" s="40" t="s">
        <v>256</v>
      </c>
      <c r="AU43" s="1" t="s">
        <v>122</v>
      </c>
      <c r="AV43" s="17">
        <f>P17</f>
        <v>16.101485247822144</v>
      </c>
      <c r="AW43" s="35">
        <f>'[7]Raw data sorted by size (GDP)'!B18</f>
        <v>57.315354771142268</v>
      </c>
      <c r="AX43" s="35">
        <f>'[7]Raw data sorted by size (Asset)'!B18</f>
        <v>83.191915702193825</v>
      </c>
    </row>
    <row r="44" spans="1:50">
      <c r="E44" s="119"/>
      <c r="AU44" s="1" t="s">
        <v>127</v>
      </c>
      <c r="AV44" s="17">
        <f>P18</f>
        <v>15.515597375607488</v>
      </c>
      <c r="AW44" s="35">
        <f>'[7]Raw data sorted by size (GDP)'!B19</f>
        <v>17.993920265523098</v>
      </c>
      <c r="AX44" s="35">
        <f>'[7]Raw data sorted by size (Asset)'!B19</f>
        <v>31.537478763166838</v>
      </c>
    </row>
    <row r="45" spans="1:50">
      <c r="AU45" s="1" t="s">
        <v>118</v>
      </c>
      <c r="AV45" s="17">
        <f t="shared" ref="AV45:AV50" si="14">P19</f>
        <v>11.017326553920141</v>
      </c>
      <c r="AW45" s="35">
        <f>'[7]Raw data sorted by size (GDP)'!B20</f>
        <v>94.151428571428568</v>
      </c>
      <c r="AX45" s="35">
        <f>'[7]Raw data sorted by size (Asset)'!B20</f>
        <v>94.432026593305821</v>
      </c>
    </row>
    <row r="46" spans="1:50">
      <c r="AU46" s="1" t="s">
        <v>119</v>
      </c>
      <c r="AV46" s="17">
        <f t="shared" si="14"/>
        <v>10.013332599282386</v>
      </c>
      <c r="AW46" s="35">
        <f>'[7]Raw data sorted by size (GDP)'!B21</f>
        <v>99.09655969933506</v>
      </c>
      <c r="AX46" s="35">
        <f>'[7]Raw data sorted by size (Asset)'!B21</f>
        <v>99.876165501165517</v>
      </c>
    </row>
    <row r="47" spans="1:50">
      <c r="AU47" s="1" t="s">
        <v>117</v>
      </c>
      <c r="AV47" s="17">
        <f t="shared" si="14"/>
        <v>8.7364031024822886</v>
      </c>
      <c r="AW47" s="35">
        <f>'[7]Raw data sorted by size (GDP)'!B22</f>
        <v>77.949752982287023</v>
      </c>
      <c r="AX47" s="35">
        <f>'[7]Raw data sorted by size (Asset)'!B22</f>
        <v>136.13320707070707</v>
      </c>
    </row>
    <row r="48" spans="1:50">
      <c r="AU48" s="1" t="s">
        <v>115</v>
      </c>
      <c r="AV48" s="17">
        <f t="shared" si="14"/>
        <v>7.3229560869978032</v>
      </c>
      <c r="AW48" s="35">
        <f>'[7]Raw data sorted by size (GDP)'!B23</f>
        <v>182.81786271450858</v>
      </c>
      <c r="AX48" s="35">
        <f>'[7]Raw data sorted by size (Asset)'!B23</f>
        <v>137.9270266293953</v>
      </c>
    </row>
    <row r="49" spans="47:50">
      <c r="AU49" s="1" t="s">
        <v>194</v>
      </c>
      <c r="AV49" s="17">
        <f t="shared" si="14"/>
        <v>6.4839837264096367</v>
      </c>
      <c r="AW49" s="35">
        <f>'[7]Raw data sorted by size (GDP)'!B24</f>
        <v>25.746766093440876</v>
      </c>
      <c r="AX49" s="35">
        <f>'[7]Raw data sorted by size (Asset)'!B24</f>
        <v>37.285289256198347</v>
      </c>
    </row>
    <row r="50" spans="47:50">
      <c r="AU50" s="1" t="s">
        <v>111</v>
      </c>
      <c r="AV50" s="17">
        <f t="shared" si="14"/>
        <v>5.8379391040908182</v>
      </c>
      <c r="AW50" s="35">
        <f>'[7]Raw data sorted by size (GDP)'!B25</f>
        <v>106.57550693703308</v>
      </c>
      <c r="AX50" s="35">
        <f>'[7]Raw data sorted by size (Asset)'!B25</f>
        <v>114.98128957973518</v>
      </c>
    </row>
    <row r="51" spans="47:50">
      <c r="AU51" s="1" t="s">
        <v>125</v>
      </c>
      <c r="AV51" s="17">
        <f>P26</f>
        <v>3.2435477320618293</v>
      </c>
      <c r="AW51" s="35">
        <f>'[7]Raw data sorted by size (GDP)'!B27</f>
        <v>31.954242810596401</v>
      </c>
      <c r="AX51" s="35">
        <f>'[7]Raw data sorted by size (Asset)'!B27</f>
        <v>44.228431372549018</v>
      </c>
    </row>
    <row r="52" spans="47:50">
      <c r="AU52" s="1" t="s">
        <v>123</v>
      </c>
      <c r="AV52" s="17">
        <f t="shared" ref="AV52:AV57" si="15">P27</f>
        <v>2.2723664127009964</v>
      </c>
      <c r="AW52" s="35">
        <f>'[7]Raw data sorted by size (GDP)'!B28</f>
        <v>139.62458594037543</v>
      </c>
      <c r="AX52" s="35">
        <f>'[7]Raw data sorted by size (Asset)'!B28</f>
        <v>90.045098504628527</v>
      </c>
    </row>
    <row r="53" spans="47:50">
      <c r="AU53" s="1" t="s">
        <v>110</v>
      </c>
      <c r="AV53" s="17">
        <f t="shared" si="15"/>
        <v>2.4514110134770157</v>
      </c>
      <c r="AW53" s="35">
        <f>'[7]Raw data sorted by size (GDP)'!B29</f>
        <v>169.67559943582512</v>
      </c>
      <c r="AX53" s="35">
        <f>'[7]Raw data sorted by size (Asset)'!B29</f>
        <v>121.76113360323887</v>
      </c>
    </row>
    <row r="54" spans="47:50">
      <c r="AU54" s="1" t="s">
        <v>114</v>
      </c>
      <c r="AV54" s="17">
        <f t="shared" si="15"/>
        <v>2.3827134193289976</v>
      </c>
      <c r="AW54" s="35">
        <f>'[7]Raw data sorted by size (GDP)'!B30</f>
        <v>100.45656144012524</v>
      </c>
      <c r="AX54" s="35">
        <f>'[7]Raw data sorted by size (Asset)'!B30</f>
        <v>114.19039145907475</v>
      </c>
    </row>
    <row r="55" spans="47:50">
      <c r="AU55" s="1" t="s">
        <v>120</v>
      </c>
      <c r="AV55" s="17">
        <f t="shared" si="15"/>
        <v>1.8301007165773437</v>
      </c>
      <c r="AW55" s="35">
        <f>'[7]Raw data sorted by size (GDP)'!B31</f>
        <v>86.867256637168154</v>
      </c>
      <c r="AX55" s="35">
        <f>'[7]Raw data sorted by size (Asset)'!B31</f>
        <v>82.250418960976774</v>
      </c>
    </row>
    <row r="56" spans="47:50">
      <c r="AU56" s="1" t="s">
        <v>121</v>
      </c>
      <c r="AV56" s="17">
        <f t="shared" si="15"/>
        <v>1.7590094780339243</v>
      </c>
      <c r="AW56" s="35">
        <f>'[7]Raw data sorted by size (GDP)'!B32</f>
        <v>65.736564299424188</v>
      </c>
      <c r="AX56" s="35">
        <f>'[7]Raw data sorted by size (Asset)'!B32</f>
        <v>97.090715804394051</v>
      </c>
    </row>
    <row r="57" spans="47:50">
      <c r="AU57" s="1" t="s">
        <v>112</v>
      </c>
      <c r="AV57" s="17">
        <f t="shared" si="15"/>
        <v>1.1005976930055317</v>
      </c>
      <c r="AW57" s="35">
        <f>'[7]Raw data sorted by size (GDP)'!B33</f>
        <v>94.611186903137778</v>
      </c>
      <c r="AX57" s="35">
        <f>'[7]Raw data sorted by size (Asset)'!B33</f>
        <v>94.417971409121847</v>
      </c>
    </row>
    <row r="58" spans="47:50">
      <c r="AU58" s="1" t="s">
        <v>116</v>
      </c>
      <c r="AV58" s="17">
        <f>P34</f>
        <v>0.33511021535618624</v>
      </c>
      <c r="AW58" s="35">
        <f>'[7]Raw data sorted by size (GDP)'!B35</f>
        <v>50.718283582089555</v>
      </c>
      <c r="AX58" s="35">
        <f>'[7]Raw data sorted by size (Asset)'!B35</f>
        <v>62.066210045662103</v>
      </c>
    </row>
    <row r="59" spans="47:50">
      <c r="AU59" s="1" t="s">
        <v>171</v>
      </c>
      <c r="AV59" s="17">
        <f>P35</f>
        <v>0.26457749383836038</v>
      </c>
      <c r="AW59" s="35">
        <f>'[7]Raw data sorted by size (GDP)'!B36</f>
        <v>7.6077730623185165</v>
      </c>
      <c r="AX59" s="35">
        <f>'[7]Raw data sorted by size (Asset)'!B36</f>
        <v>18.581560283687946</v>
      </c>
    </row>
    <row r="60" spans="47:50">
      <c r="AU60" s="1" t="s">
        <v>257</v>
      </c>
      <c r="AV60" s="17">
        <f>P37</f>
        <v>0.18431061844590244</v>
      </c>
      <c r="AW60" s="35">
        <f>'[7]Raw data sorted by size (GDP)'!B38</f>
        <v>77.58278145695364</v>
      </c>
      <c r="AX60" s="35">
        <f>'[7]Raw data sorted by size (Asset)'!B38</f>
        <v>54.229684829437666</v>
      </c>
    </row>
    <row r="61" spans="47:50">
      <c r="AU61" s="1" t="s">
        <v>186</v>
      </c>
      <c r="AV61" s="17">
        <f>P38</f>
        <v>2.1143858826045085E-2</v>
      </c>
      <c r="AW61" s="35">
        <f>'[7]Raw data sorted by size (GDP)'!B39</f>
        <v>6.3097949886104789</v>
      </c>
      <c r="AX61" s="35">
        <f>'[7]Raw data sorted by size (Asset)'!B39</f>
        <v>10.25925925925926</v>
      </c>
    </row>
    <row r="62" spans="47:50">
      <c r="AU62" s="1" t="s">
        <v>124</v>
      </c>
      <c r="AV62" s="17">
        <f>P39</f>
        <v>2.3537503221446415E-2</v>
      </c>
      <c r="AW62" s="35">
        <f>'[7]Raw data sorted by size (GDP)'!B40</f>
        <v>25.759999999999998</v>
      </c>
      <c r="AX62" s="35">
        <f>'[7]Raw data sorted by size (Asset)'!B40</f>
        <v>36.315789473684205</v>
      </c>
    </row>
    <row r="64" spans="47:50" ht="51.75">
      <c r="AU64" s="40"/>
      <c r="AV64" s="25" t="s">
        <v>210</v>
      </c>
    </row>
  </sheetData>
  <mergeCells count="7">
    <mergeCell ref="BB10:BB12"/>
    <mergeCell ref="BC10:BC12"/>
    <mergeCell ref="BD10:BD12"/>
    <mergeCell ref="R14:T14"/>
    <mergeCell ref="AV40:AV42"/>
    <mergeCell ref="AW40:AW42"/>
    <mergeCell ref="AX40:AX42"/>
  </mergeCells>
  <pageMargins left="0.25" right="0.25" top="0.25" bottom="0.25" header="0.5" footer="0.5"/>
  <pageSetup scale="20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"/>
  <sheetViews>
    <sheetView workbookViewId="0">
      <selection activeCell="L27" sqref="L27"/>
    </sheetView>
  </sheetViews>
  <sheetFormatPr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BG66"/>
  <sheetViews>
    <sheetView topLeftCell="A5" workbookViewId="0">
      <selection activeCell="H21" sqref="H21"/>
    </sheetView>
  </sheetViews>
  <sheetFormatPr defaultRowHeight="12.75"/>
  <cols>
    <col min="1" max="1" width="25" style="1" customWidth="1"/>
    <col min="2" max="2" width="1.140625" style="1" customWidth="1"/>
    <col min="3" max="3" width="11.42578125" style="1" customWidth="1"/>
    <col min="4" max="9" width="9.140625" style="1"/>
    <col min="10" max="11" width="10.28515625" style="1" customWidth="1"/>
    <col min="12" max="14" width="9.140625" style="1"/>
    <col min="15" max="15" width="16.5703125" style="1" customWidth="1"/>
    <col min="16" max="26" width="0" style="1" hidden="1" customWidth="1"/>
    <col min="27" max="27" width="13.28515625" style="1" customWidth="1"/>
    <col min="28" max="28" width="11.28515625" style="1" customWidth="1"/>
    <col min="29" max="30" width="9.140625" style="1"/>
    <col min="31" max="31" width="10" style="1" customWidth="1"/>
    <col min="32" max="33" width="10.5703125" style="1" customWidth="1"/>
    <col min="34" max="34" width="9" style="1" customWidth="1"/>
    <col min="35" max="36" width="10.140625" style="1" customWidth="1"/>
    <col min="37" max="40" width="9.140625" style="1"/>
    <col min="41" max="41" width="11.5703125" style="1" customWidth="1"/>
    <col min="42" max="44" width="9.140625" style="1"/>
    <col min="45" max="45" width="11.85546875" style="1" customWidth="1"/>
    <col min="46" max="51" width="9.140625" style="1"/>
    <col min="52" max="52" width="11.140625" style="1" customWidth="1"/>
    <col min="53" max="53" width="11.28515625" style="1" customWidth="1"/>
    <col min="54" max="57" width="9.140625" style="1"/>
    <col min="58" max="58" width="12.5703125" style="1" customWidth="1"/>
    <col min="59" max="256" width="9.140625" style="1"/>
    <col min="257" max="257" width="25" style="1" customWidth="1"/>
    <col min="258" max="258" width="1.140625" style="1" customWidth="1"/>
    <col min="259" max="259" width="11.42578125" style="1" customWidth="1"/>
    <col min="260" max="265" width="9.140625" style="1"/>
    <col min="266" max="267" width="10.28515625" style="1" customWidth="1"/>
    <col min="268" max="270" width="9.140625" style="1"/>
    <col min="271" max="271" width="16.5703125" style="1" customWidth="1"/>
    <col min="272" max="282" width="0" style="1" hidden="1" customWidth="1"/>
    <col min="283" max="283" width="13.28515625" style="1" customWidth="1"/>
    <col min="284" max="284" width="11.28515625" style="1" customWidth="1"/>
    <col min="285" max="286" width="9.140625" style="1"/>
    <col min="287" max="287" width="10" style="1" customWidth="1"/>
    <col min="288" max="289" width="10.5703125" style="1" customWidth="1"/>
    <col min="290" max="290" width="9" style="1" customWidth="1"/>
    <col min="291" max="292" width="10.140625" style="1" customWidth="1"/>
    <col min="293" max="296" width="9.140625" style="1"/>
    <col min="297" max="297" width="11.5703125" style="1" customWidth="1"/>
    <col min="298" max="300" width="9.140625" style="1"/>
    <col min="301" max="301" width="11.85546875" style="1" customWidth="1"/>
    <col min="302" max="307" width="9.140625" style="1"/>
    <col min="308" max="308" width="11.140625" style="1" customWidth="1"/>
    <col min="309" max="309" width="11.28515625" style="1" customWidth="1"/>
    <col min="310" max="313" width="9.140625" style="1"/>
    <col min="314" max="314" width="12.5703125" style="1" customWidth="1"/>
    <col min="315" max="512" width="9.140625" style="1"/>
    <col min="513" max="513" width="25" style="1" customWidth="1"/>
    <col min="514" max="514" width="1.140625" style="1" customWidth="1"/>
    <col min="515" max="515" width="11.42578125" style="1" customWidth="1"/>
    <col min="516" max="521" width="9.140625" style="1"/>
    <col min="522" max="523" width="10.28515625" style="1" customWidth="1"/>
    <col min="524" max="526" width="9.140625" style="1"/>
    <col min="527" max="527" width="16.5703125" style="1" customWidth="1"/>
    <col min="528" max="538" width="0" style="1" hidden="1" customWidth="1"/>
    <col min="539" max="539" width="13.28515625" style="1" customWidth="1"/>
    <col min="540" max="540" width="11.28515625" style="1" customWidth="1"/>
    <col min="541" max="542" width="9.140625" style="1"/>
    <col min="543" max="543" width="10" style="1" customWidth="1"/>
    <col min="544" max="545" width="10.5703125" style="1" customWidth="1"/>
    <col min="546" max="546" width="9" style="1" customWidth="1"/>
    <col min="547" max="548" width="10.140625" style="1" customWidth="1"/>
    <col min="549" max="552" width="9.140625" style="1"/>
    <col min="553" max="553" width="11.5703125" style="1" customWidth="1"/>
    <col min="554" max="556" width="9.140625" style="1"/>
    <col min="557" max="557" width="11.85546875" style="1" customWidth="1"/>
    <col min="558" max="563" width="9.140625" style="1"/>
    <col min="564" max="564" width="11.140625" style="1" customWidth="1"/>
    <col min="565" max="565" width="11.28515625" style="1" customWidth="1"/>
    <col min="566" max="569" width="9.140625" style="1"/>
    <col min="570" max="570" width="12.5703125" style="1" customWidth="1"/>
    <col min="571" max="768" width="9.140625" style="1"/>
    <col min="769" max="769" width="25" style="1" customWidth="1"/>
    <col min="770" max="770" width="1.140625" style="1" customWidth="1"/>
    <col min="771" max="771" width="11.42578125" style="1" customWidth="1"/>
    <col min="772" max="777" width="9.140625" style="1"/>
    <col min="778" max="779" width="10.28515625" style="1" customWidth="1"/>
    <col min="780" max="782" width="9.140625" style="1"/>
    <col min="783" max="783" width="16.5703125" style="1" customWidth="1"/>
    <col min="784" max="794" width="0" style="1" hidden="1" customWidth="1"/>
    <col min="795" max="795" width="13.28515625" style="1" customWidth="1"/>
    <col min="796" max="796" width="11.28515625" style="1" customWidth="1"/>
    <col min="797" max="798" width="9.140625" style="1"/>
    <col min="799" max="799" width="10" style="1" customWidth="1"/>
    <col min="800" max="801" width="10.5703125" style="1" customWidth="1"/>
    <col min="802" max="802" width="9" style="1" customWidth="1"/>
    <col min="803" max="804" width="10.140625" style="1" customWidth="1"/>
    <col min="805" max="808" width="9.140625" style="1"/>
    <col min="809" max="809" width="11.5703125" style="1" customWidth="1"/>
    <col min="810" max="812" width="9.140625" style="1"/>
    <col min="813" max="813" width="11.85546875" style="1" customWidth="1"/>
    <col min="814" max="819" width="9.140625" style="1"/>
    <col min="820" max="820" width="11.140625" style="1" customWidth="1"/>
    <col min="821" max="821" width="11.28515625" style="1" customWidth="1"/>
    <col min="822" max="825" width="9.140625" style="1"/>
    <col min="826" max="826" width="12.5703125" style="1" customWidth="1"/>
    <col min="827" max="1024" width="9.140625" style="1"/>
    <col min="1025" max="1025" width="25" style="1" customWidth="1"/>
    <col min="1026" max="1026" width="1.140625" style="1" customWidth="1"/>
    <col min="1027" max="1027" width="11.42578125" style="1" customWidth="1"/>
    <col min="1028" max="1033" width="9.140625" style="1"/>
    <col min="1034" max="1035" width="10.28515625" style="1" customWidth="1"/>
    <col min="1036" max="1038" width="9.140625" style="1"/>
    <col min="1039" max="1039" width="16.5703125" style="1" customWidth="1"/>
    <col min="1040" max="1050" width="0" style="1" hidden="1" customWidth="1"/>
    <col min="1051" max="1051" width="13.28515625" style="1" customWidth="1"/>
    <col min="1052" max="1052" width="11.28515625" style="1" customWidth="1"/>
    <col min="1053" max="1054" width="9.140625" style="1"/>
    <col min="1055" max="1055" width="10" style="1" customWidth="1"/>
    <col min="1056" max="1057" width="10.5703125" style="1" customWidth="1"/>
    <col min="1058" max="1058" width="9" style="1" customWidth="1"/>
    <col min="1059" max="1060" width="10.140625" style="1" customWidth="1"/>
    <col min="1061" max="1064" width="9.140625" style="1"/>
    <col min="1065" max="1065" width="11.5703125" style="1" customWidth="1"/>
    <col min="1066" max="1068" width="9.140625" style="1"/>
    <col min="1069" max="1069" width="11.85546875" style="1" customWidth="1"/>
    <col min="1070" max="1075" width="9.140625" style="1"/>
    <col min="1076" max="1076" width="11.140625" style="1" customWidth="1"/>
    <col min="1077" max="1077" width="11.28515625" style="1" customWidth="1"/>
    <col min="1078" max="1081" width="9.140625" style="1"/>
    <col min="1082" max="1082" width="12.5703125" style="1" customWidth="1"/>
    <col min="1083" max="1280" width="9.140625" style="1"/>
    <col min="1281" max="1281" width="25" style="1" customWidth="1"/>
    <col min="1282" max="1282" width="1.140625" style="1" customWidth="1"/>
    <col min="1283" max="1283" width="11.42578125" style="1" customWidth="1"/>
    <col min="1284" max="1289" width="9.140625" style="1"/>
    <col min="1290" max="1291" width="10.28515625" style="1" customWidth="1"/>
    <col min="1292" max="1294" width="9.140625" style="1"/>
    <col min="1295" max="1295" width="16.5703125" style="1" customWidth="1"/>
    <col min="1296" max="1306" width="0" style="1" hidden="1" customWidth="1"/>
    <col min="1307" max="1307" width="13.28515625" style="1" customWidth="1"/>
    <col min="1308" max="1308" width="11.28515625" style="1" customWidth="1"/>
    <col min="1309" max="1310" width="9.140625" style="1"/>
    <col min="1311" max="1311" width="10" style="1" customWidth="1"/>
    <col min="1312" max="1313" width="10.5703125" style="1" customWidth="1"/>
    <col min="1314" max="1314" width="9" style="1" customWidth="1"/>
    <col min="1315" max="1316" width="10.140625" style="1" customWidth="1"/>
    <col min="1317" max="1320" width="9.140625" style="1"/>
    <col min="1321" max="1321" width="11.5703125" style="1" customWidth="1"/>
    <col min="1322" max="1324" width="9.140625" style="1"/>
    <col min="1325" max="1325" width="11.85546875" style="1" customWidth="1"/>
    <col min="1326" max="1331" width="9.140625" style="1"/>
    <col min="1332" max="1332" width="11.140625" style="1" customWidth="1"/>
    <col min="1333" max="1333" width="11.28515625" style="1" customWidth="1"/>
    <col min="1334" max="1337" width="9.140625" style="1"/>
    <col min="1338" max="1338" width="12.5703125" style="1" customWidth="1"/>
    <col min="1339" max="1536" width="9.140625" style="1"/>
    <col min="1537" max="1537" width="25" style="1" customWidth="1"/>
    <col min="1538" max="1538" width="1.140625" style="1" customWidth="1"/>
    <col min="1539" max="1539" width="11.42578125" style="1" customWidth="1"/>
    <col min="1540" max="1545" width="9.140625" style="1"/>
    <col min="1546" max="1547" width="10.28515625" style="1" customWidth="1"/>
    <col min="1548" max="1550" width="9.140625" style="1"/>
    <col min="1551" max="1551" width="16.5703125" style="1" customWidth="1"/>
    <col min="1552" max="1562" width="0" style="1" hidden="1" customWidth="1"/>
    <col min="1563" max="1563" width="13.28515625" style="1" customWidth="1"/>
    <col min="1564" max="1564" width="11.28515625" style="1" customWidth="1"/>
    <col min="1565" max="1566" width="9.140625" style="1"/>
    <col min="1567" max="1567" width="10" style="1" customWidth="1"/>
    <col min="1568" max="1569" width="10.5703125" style="1" customWidth="1"/>
    <col min="1570" max="1570" width="9" style="1" customWidth="1"/>
    <col min="1571" max="1572" width="10.140625" style="1" customWidth="1"/>
    <col min="1573" max="1576" width="9.140625" style="1"/>
    <col min="1577" max="1577" width="11.5703125" style="1" customWidth="1"/>
    <col min="1578" max="1580" width="9.140625" style="1"/>
    <col min="1581" max="1581" width="11.85546875" style="1" customWidth="1"/>
    <col min="1582" max="1587" width="9.140625" style="1"/>
    <col min="1588" max="1588" width="11.140625" style="1" customWidth="1"/>
    <col min="1589" max="1589" width="11.28515625" style="1" customWidth="1"/>
    <col min="1590" max="1593" width="9.140625" style="1"/>
    <col min="1594" max="1594" width="12.5703125" style="1" customWidth="1"/>
    <col min="1595" max="1792" width="9.140625" style="1"/>
    <col min="1793" max="1793" width="25" style="1" customWidth="1"/>
    <col min="1794" max="1794" width="1.140625" style="1" customWidth="1"/>
    <col min="1795" max="1795" width="11.42578125" style="1" customWidth="1"/>
    <col min="1796" max="1801" width="9.140625" style="1"/>
    <col min="1802" max="1803" width="10.28515625" style="1" customWidth="1"/>
    <col min="1804" max="1806" width="9.140625" style="1"/>
    <col min="1807" max="1807" width="16.5703125" style="1" customWidth="1"/>
    <col min="1808" max="1818" width="0" style="1" hidden="1" customWidth="1"/>
    <col min="1819" max="1819" width="13.28515625" style="1" customWidth="1"/>
    <col min="1820" max="1820" width="11.28515625" style="1" customWidth="1"/>
    <col min="1821" max="1822" width="9.140625" style="1"/>
    <col min="1823" max="1823" width="10" style="1" customWidth="1"/>
    <col min="1824" max="1825" width="10.5703125" style="1" customWidth="1"/>
    <col min="1826" max="1826" width="9" style="1" customWidth="1"/>
    <col min="1827" max="1828" width="10.140625" style="1" customWidth="1"/>
    <col min="1829" max="1832" width="9.140625" style="1"/>
    <col min="1833" max="1833" width="11.5703125" style="1" customWidth="1"/>
    <col min="1834" max="1836" width="9.140625" style="1"/>
    <col min="1837" max="1837" width="11.85546875" style="1" customWidth="1"/>
    <col min="1838" max="1843" width="9.140625" style="1"/>
    <col min="1844" max="1844" width="11.140625" style="1" customWidth="1"/>
    <col min="1845" max="1845" width="11.28515625" style="1" customWidth="1"/>
    <col min="1846" max="1849" width="9.140625" style="1"/>
    <col min="1850" max="1850" width="12.5703125" style="1" customWidth="1"/>
    <col min="1851" max="2048" width="9.140625" style="1"/>
    <col min="2049" max="2049" width="25" style="1" customWidth="1"/>
    <col min="2050" max="2050" width="1.140625" style="1" customWidth="1"/>
    <col min="2051" max="2051" width="11.42578125" style="1" customWidth="1"/>
    <col min="2052" max="2057" width="9.140625" style="1"/>
    <col min="2058" max="2059" width="10.28515625" style="1" customWidth="1"/>
    <col min="2060" max="2062" width="9.140625" style="1"/>
    <col min="2063" max="2063" width="16.5703125" style="1" customWidth="1"/>
    <col min="2064" max="2074" width="0" style="1" hidden="1" customWidth="1"/>
    <col min="2075" max="2075" width="13.28515625" style="1" customWidth="1"/>
    <col min="2076" max="2076" width="11.28515625" style="1" customWidth="1"/>
    <col min="2077" max="2078" width="9.140625" style="1"/>
    <col min="2079" max="2079" width="10" style="1" customWidth="1"/>
    <col min="2080" max="2081" width="10.5703125" style="1" customWidth="1"/>
    <col min="2082" max="2082" width="9" style="1" customWidth="1"/>
    <col min="2083" max="2084" width="10.140625" style="1" customWidth="1"/>
    <col min="2085" max="2088" width="9.140625" style="1"/>
    <col min="2089" max="2089" width="11.5703125" style="1" customWidth="1"/>
    <col min="2090" max="2092" width="9.140625" style="1"/>
    <col min="2093" max="2093" width="11.85546875" style="1" customWidth="1"/>
    <col min="2094" max="2099" width="9.140625" style="1"/>
    <col min="2100" max="2100" width="11.140625" style="1" customWidth="1"/>
    <col min="2101" max="2101" width="11.28515625" style="1" customWidth="1"/>
    <col min="2102" max="2105" width="9.140625" style="1"/>
    <col min="2106" max="2106" width="12.5703125" style="1" customWidth="1"/>
    <col min="2107" max="2304" width="9.140625" style="1"/>
    <col min="2305" max="2305" width="25" style="1" customWidth="1"/>
    <col min="2306" max="2306" width="1.140625" style="1" customWidth="1"/>
    <col min="2307" max="2307" width="11.42578125" style="1" customWidth="1"/>
    <col min="2308" max="2313" width="9.140625" style="1"/>
    <col min="2314" max="2315" width="10.28515625" style="1" customWidth="1"/>
    <col min="2316" max="2318" width="9.140625" style="1"/>
    <col min="2319" max="2319" width="16.5703125" style="1" customWidth="1"/>
    <col min="2320" max="2330" width="0" style="1" hidden="1" customWidth="1"/>
    <col min="2331" max="2331" width="13.28515625" style="1" customWidth="1"/>
    <col min="2332" max="2332" width="11.28515625" style="1" customWidth="1"/>
    <col min="2333" max="2334" width="9.140625" style="1"/>
    <col min="2335" max="2335" width="10" style="1" customWidth="1"/>
    <col min="2336" max="2337" width="10.5703125" style="1" customWidth="1"/>
    <col min="2338" max="2338" width="9" style="1" customWidth="1"/>
    <col min="2339" max="2340" width="10.140625" style="1" customWidth="1"/>
    <col min="2341" max="2344" width="9.140625" style="1"/>
    <col min="2345" max="2345" width="11.5703125" style="1" customWidth="1"/>
    <col min="2346" max="2348" width="9.140625" style="1"/>
    <col min="2349" max="2349" width="11.85546875" style="1" customWidth="1"/>
    <col min="2350" max="2355" width="9.140625" style="1"/>
    <col min="2356" max="2356" width="11.140625" style="1" customWidth="1"/>
    <col min="2357" max="2357" width="11.28515625" style="1" customWidth="1"/>
    <col min="2358" max="2361" width="9.140625" style="1"/>
    <col min="2362" max="2362" width="12.5703125" style="1" customWidth="1"/>
    <col min="2363" max="2560" width="9.140625" style="1"/>
    <col min="2561" max="2561" width="25" style="1" customWidth="1"/>
    <col min="2562" max="2562" width="1.140625" style="1" customWidth="1"/>
    <col min="2563" max="2563" width="11.42578125" style="1" customWidth="1"/>
    <col min="2564" max="2569" width="9.140625" style="1"/>
    <col min="2570" max="2571" width="10.28515625" style="1" customWidth="1"/>
    <col min="2572" max="2574" width="9.140625" style="1"/>
    <col min="2575" max="2575" width="16.5703125" style="1" customWidth="1"/>
    <col min="2576" max="2586" width="0" style="1" hidden="1" customWidth="1"/>
    <col min="2587" max="2587" width="13.28515625" style="1" customWidth="1"/>
    <col min="2588" max="2588" width="11.28515625" style="1" customWidth="1"/>
    <col min="2589" max="2590" width="9.140625" style="1"/>
    <col min="2591" max="2591" width="10" style="1" customWidth="1"/>
    <col min="2592" max="2593" width="10.5703125" style="1" customWidth="1"/>
    <col min="2594" max="2594" width="9" style="1" customWidth="1"/>
    <col min="2595" max="2596" width="10.140625" style="1" customWidth="1"/>
    <col min="2597" max="2600" width="9.140625" style="1"/>
    <col min="2601" max="2601" width="11.5703125" style="1" customWidth="1"/>
    <col min="2602" max="2604" width="9.140625" style="1"/>
    <col min="2605" max="2605" width="11.85546875" style="1" customWidth="1"/>
    <col min="2606" max="2611" width="9.140625" style="1"/>
    <col min="2612" max="2612" width="11.140625" style="1" customWidth="1"/>
    <col min="2613" max="2613" width="11.28515625" style="1" customWidth="1"/>
    <col min="2614" max="2617" width="9.140625" style="1"/>
    <col min="2618" max="2618" width="12.5703125" style="1" customWidth="1"/>
    <col min="2619" max="2816" width="9.140625" style="1"/>
    <col min="2817" max="2817" width="25" style="1" customWidth="1"/>
    <col min="2818" max="2818" width="1.140625" style="1" customWidth="1"/>
    <col min="2819" max="2819" width="11.42578125" style="1" customWidth="1"/>
    <col min="2820" max="2825" width="9.140625" style="1"/>
    <col min="2826" max="2827" width="10.28515625" style="1" customWidth="1"/>
    <col min="2828" max="2830" width="9.140625" style="1"/>
    <col min="2831" max="2831" width="16.5703125" style="1" customWidth="1"/>
    <col min="2832" max="2842" width="0" style="1" hidden="1" customWidth="1"/>
    <col min="2843" max="2843" width="13.28515625" style="1" customWidth="1"/>
    <col min="2844" max="2844" width="11.28515625" style="1" customWidth="1"/>
    <col min="2845" max="2846" width="9.140625" style="1"/>
    <col min="2847" max="2847" width="10" style="1" customWidth="1"/>
    <col min="2848" max="2849" width="10.5703125" style="1" customWidth="1"/>
    <col min="2850" max="2850" width="9" style="1" customWidth="1"/>
    <col min="2851" max="2852" width="10.140625" style="1" customWidth="1"/>
    <col min="2853" max="2856" width="9.140625" style="1"/>
    <col min="2857" max="2857" width="11.5703125" style="1" customWidth="1"/>
    <col min="2858" max="2860" width="9.140625" style="1"/>
    <col min="2861" max="2861" width="11.85546875" style="1" customWidth="1"/>
    <col min="2862" max="2867" width="9.140625" style="1"/>
    <col min="2868" max="2868" width="11.140625" style="1" customWidth="1"/>
    <col min="2869" max="2869" width="11.28515625" style="1" customWidth="1"/>
    <col min="2870" max="2873" width="9.140625" style="1"/>
    <col min="2874" max="2874" width="12.5703125" style="1" customWidth="1"/>
    <col min="2875" max="3072" width="9.140625" style="1"/>
    <col min="3073" max="3073" width="25" style="1" customWidth="1"/>
    <col min="3074" max="3074" width="1.140625" style="1" customWidth="1"/>
    <col min="3075" max="3075" width="11.42578125" style="1" customWidth="1"/>
    <col min="3076" max="3081" width="9.140625" style="1"/>
    <col min="3082" max="3083" width="10.28515625" style="1" customWidth="1"/>
    <col min="3084" max="3086" width="9.140625" style="1"/>
    <col min="3087" max="3087" width="16.5703125" style="1" customWidth="1"/>
    <col min="3088" max="3098" width="0" style="1" hidden="1" customWidth="1"/>
    <col min="3099" max="3099" width="13.28515625" style="1" customWidth="1"/>
    <col min="3100" max="3100" width="11.28515625" style="1" customWidth="1"/>
    <col min="3101" max="3102" width="9.140625" style="1"/>
    <col min="3103" max="3103" width="10" style="1" customWidth="1"/>
    <col min="3104" max="3105" width="10.5703125" style="1" customWidth="1"/>
    <col min="3106" max="3106" width="9" style="1" customWidth="1"/>
    <col min="3107" max="3108" width="10.140625" style="1" customWidth="1"/>
    <col min="3109" max="3112" width="9.140625" style="1"/>
    <col min="3113" max="3113" width="11.5703125" style="1" customWidth="1"/>
    <col min="3114" max="3116" width="9.140625" style="1"/>
    <col min="3117" max="3117" width="11.85546875" style="1" customWidth="1"/>
    <col min="3118" max="3123" width="9.140625" style="1"/>
    <col min="3124" max="3124" width="11.140625" style="1" customWidth="1"/>
    <col min="3125" max="3125" width="11.28515625" style="1" customWidth="1"/>
    <col min="3126" max="3129" width="9.140625" style="1"/>
    <col min="3130" max="3130" width="12.5703125" style="1" customWidth="1"/>
    <col min="3131" max="3328" width="9.140625" style="1"/>
    <col min="3329" max="3329" width="25" style="1" customWidth="1"/>
    <col min="3330" max="3330" width="1.140625" style="1" customWidth="1"/>
    <col min="3331" max="3331" width="11.42578125" style="1" customWidth="1"/>
    <col min="3332" max="3337" width="9.140625" style="1"/>
    <col min="3338" max="3339" width="10.28515625" style="1" customWidth="1"/>
    <col min="3340" max="3342" width="9.140625" style="1"/>
    <col min="3343" max="3343" width="16.5703125" style="1" customWidth="1"/>
    <col min="3344" max="3354" width="0" style="1" hidden="1" customWidth="1"/>
    <col min="3355" max="3355" width="13.28515625" style="1" customWidth="1"/>
    <col min="3356" max="3356" width="11.28515625" style="1" customWidth="1"/>
    <col min="3357" max="3358" width="9.140625" style="1"/>
    <col min="3359" max="3359" width="10" style="1" customWidth="1"/>
    <col min="3360" max="3361" width="10.5703125" style="1" customWidth="1"/>
    <col min="3362" max="3362" width="9" style="1" customWidth="1"/>
    <col min="3363" max="3364" width="10.140625" style="1" customWidth="1"/>
    <col min="3365" max="3368" width="9.140625" style="1"/>
    <col min="3369" max="3369" width="11.5703125" style="1" customWidth="1"/>
    <col min="3370" max="3372" width="9.140625" style="1"/>
    <col min="3373" max="3373" width="11.85546875" style="1" customWidth="1"/>
    <col min="3374" max="3379" width="9.140625" style="1"/>
    <col min="3380" max="3380" width="11.140625" style="1" customWidth="1"/>
    <col min="3381" max="3381" width="11.28515625" style="1" customWidth="1"/>
    <col min="3382" max="3385" width="9.140625" style="1"/>
    <col min="3386" max="3386" width="12.5703125" style="1" customWidth="1"/>
    <col min="3387" max="3584" width="9.140625" style="1"/>
    <col min="3585" max="3585" width="25" style="1" customWidth="1"/>
    <col min="3586" max="3586" width="1.140625" style="1" customWidth="1"/>
    <col min="3587" max="3587" width="11.42578125" style="1" customWidth="1"/>
    <col min="3588" max="3593" width="9.140625" style="1"/>
    <col min="3594" max="3595" width="10.28515625" style="1" customWidth="1"/>
    <col min="3596" max="3598" width="9.140625" style="1"/>
    <col min="3599" max="3599" width="16.5703125" style="1" customWidth="1"/>
    <col min="3600" max="3610" width="0" style="1" hidden="1" customWidth="1"/>
    <col min="3611" max="3611" width="13.28515625" style="1" customWidth="1"/>
    <col min="3612" max="3612" width="11.28515625" style="1" customWidth="1"/>
    <col min="3613" max="3614" width="9.140625" style="1"/>
    <col min="3615" max="3615" width="10" style="1" customWidth="1"/>
    <col min="3616" max="3617" width="10.5703125" style="1" customWidth="1"/>
    <col min="3618" max="3618" width="9" style="1" customWidth="1"/>
    <col min="3619" max="3620" width="10.140625" style="1" customWidth="1"/>
    <col min="3621" max="3624" width="9.140625" style="1"/>
    <col min="3625" max="3625" width="11.5703125" style="1" customWidth="1"/>
    <col min="3626" max="3628" width="9.140625" style="1"/>
    <col min="3629" max="3629" width="11.85546875" style="1" customWidth="1"/>
    <col min="3630" max="3635" width="9.140625" style="1"/>
    <col min="3636" max="3636" width="11.140625" style="1" customWidth="1"/>
    <col min="3637" max="3637" width="11.28515625" style="1" customWidth="1"/>
    <col min="3638" max="3641" width="9.140625" style="1"/>
    <col min="3642" max="3642" width="12.5703125" style="1" customWidth="1"/>
    <col min="3643" max="3840" width="9.140625" style="1"/>
    <col min="3841" max="3841" width="25" style="1" customWidth="1"/>
    <col min="3842" max="3842" width="1.140625" style="1" customWidth="1"/>
    <col min="3843" max="3843" width="11.42578125" style="1" customWidth="1"/>
    <col min="3844" max="3849" width="9.140625" style="1"/>
    <col min="3850" max="3851" width="10.28515625" style="1" customWidth="1"/>
    <col min="3852" max="3854" width="9.140625" style="1"/>
    <col min="3855" max="3855" width="16.5703125" style="1" customWidth="1"/>
    <col min="3856" max="3866" width="0" style="1" hidden="1" customWidth="1"/>
    <col min="3867" max="3867" width="13.28515625" style="1" customWidth="1"/>
    <col min="3868" max="3868" width="11.28515625" style="1" customWidth="1"/>
    <col min="3869" max="3870" width="9.140625" style="1"/>
    <col min="3871" max="3871" width="10" style="1" customWidth="1"/>
    <col min="3872" max="3873" width="10.5703125" style="1" customWidth="1"/>
    <col min="3874" max="3874" width="9" style="1" customWidth="1"/>
    <col min="3875" max="3876" width="10.140625" style="1" customWidth="1"/>
    <col min="3877" max="3880" width="9.140625" style="1"/>
    <col min="3881" max="3881" width="11.5703125" style="1" customWidth="1"/>
    <col min="3882" max="3884" width="9.140625" style="1"/>
    <col min="3885" max="3885" width="11.85546875" style="1" customWidth="1"/>
    <col min="3886" max="3891" width="9.140625" style="1"/>
    <col min="3892" max="3892" width="11.140625" style="1" customWidth="1"/>
    <col min="3893" max="3893" width="11.28515625" style="1" customWidth="1"/>
    <col min="3894" max="3897" width="9.140625" style="1"/>
    <col min="3898" max="3898" width="12.5703125" style="1" customWidth="1"/>
    <col min="3899" max="4096" width="9.140625" style="1"/>
    <col min="4097" max="4097" width="25" style="1" customWidth="1"/>
    <col min="4098" max="4098" width="1.140625" style="1" customWidth="1"/>
    <col min="4099" max="4099" width="11.42578125" style="1" customWidth="1"/>
    <col min="4100" max="4105" width="9.140625" style="1"/>
    <col min="4106" max="4107" width="10.28515625" style="1" customWidth="1"/>
    <col min="4108" max="4110" width="9.140625" style="1"/>
    <col min="4111" max="4111" width="16.5703125" style="1" customWidth="1"/>
    <col min="4112" max="4122" width="0" style="1" hidden="1" customWidth="1"/>
    <col min="4123" max="4123" width="13.28515625" style="1" customWidth="1"/>
    <col min="4124" max="4124" width="11.28515625" style="1" customWidth="1"/>
    <col min="4125" max="4126" width="9.140625" style="1"/>
    <col min="4127" max="4127" width="10" style="1" customWidth="1"/>
    <col min="4128" max="4129" width="10.5703125" style="1" customWidth="1"/>
    <col min="4130" max="4130" width="9" style="1" customWidth="1"/>
    <col min="4131" max="4132" width="10.140625" style="1" customWidth="1"/>
    <col min="4133" max="4136" width="9.140625" style="1"/>
    <col min="4137" max="4137" width="11.5703125" style="1" customWidth="1"/>
    <col min="4138" max="4140" width="9.140625" style="1"/>
    <col min="4141" max="4141" width="11.85546875" style="1" customWidth="1"/>
    <col min="4142" max="4147" width="9.140625" style="1"/>
    <col min="4148" max="4148" width="11.140625" style="1" customWidth="1"/>
    <col min="4149" max="4149" width="11.28515625" style="1" customWidth="1"/>
    <col min="4150" max="4153" width="9.140625" style="1"/>
    <col min="4154" max="4154" width="12.5703125" style="1" customWidth="1"/>
    <col min="4155" max="4352" width="9.140625" style="1"/>
    <col min="4353" max="4353" width="25" style="1" customWidth="1"/>
    <col min="4354" max="4354" width="1.140625" style="1" customWidth="1"/>
    <col min="4355" max="4355" width="11.42578125" style="1" customWidth="1"/>
    <col min="4356" max="4361" width="9.140625" style="1"/>
    <col min="4362" max="4363" width="10.28515625" style="1" customWidth="1"/>
    <col min="4364" max="4366" width="9.140625" style="1"/>
    <col min="4367" max="4367" width="16.5703125" style="1" customWidth="1"/>
    <col min="4368" max="4378" width="0" style="1" hidden="1" customWidth="1"/>
    <col min="4379" max="4379" width="13.28515625" style="1" customWidth="1"/>
    <col min="4380" max="4380" width="11.28515625" style="1" customWidth="1"/>
    <col min="4381" max="4382" width="9.140625" style="1"/>
    <col min="4383" max="4383" width="10" style="1" customWidth="1"/>
    <col min="4384" max="4385" width="10.5703125" style="1" customWidth="1"/>
    <col min="4386" max="4386" width="9" style="1" customWidth="1"/>
    <col min="4387" max="4388" width="10.140625" style="1" customWidth="1"/>
    <col min="4389" max="4392" width="9.140625" style="1"/>
    <col min="4393" max="4393" width="11.5703125" style="1" customWidth="1"/>
    <col min="4394" max="4396" width="9.140625" style="1"/>
    <col min="4397" max="4397" width="11.85546875" style="1" customWidth="1"/>
    <col min="4398" max="4403" width="9.140625" style="1"/>
    <col min="4404" max="4404" width="11.140625" style="1" customWidth="1"/>
    <col min="4405" max="4405" width="11.28515625" style="1" customWidth="1"/>
    <col min="4406" max="4409" width="9.140625" style="1"/>
    <col min="4410" max="4410" width="12.5703125" style="1" customWidth="1"/>
    <col min="4411" max="4608" width="9.140625" style="1"/>
    <col min="4609" max="4609" width="25" style="1" customWidth="1"/>
    <col min="4610" max="4610" width="1.140625" style="1" customWidth="1"/>
    <col min="4611" max="4611" width="11.42578125" style="1" customWidth="1"/>
    <col min="4612" max="4617" width="9.140625" style="1"/>
    <col min="4618" max="4619" width="10.28515625" style="1" customWidth="1"/>
    <col min="4620" max="4622" width="9.140625" style="1"/>
    <col min="4623" max="4623" width="16.5703125" style="1" customWidth="1"/>
    <col min="4624" max="4634" width="0" style="1" hidden="1" customWidth="1"/>
    <col min="4635" max="4635" width="13.28515625" style="1" customWidth="1"/>
    <col min="4636" max="4636" width="11.28515625" style="1" customWidth="1"/>
    <col min="4637" max="4638" width="9.140625" style="1"/>
    <col min="4639" max="4639" width="10" style="1" customWidth="1"/>
    <col min="4640" max="4641" width="10.5703125" style="1" customWidth="1"/>
    <col min="4642" max="4642" width="9" style="1" customWidth="1"/>
    <col min="4643" max="4644" width="10.140625" style="1" customWidth="1"/>
    <col min="4645" max="4648" width="9.140625" style="1"/>
    <col min="4649" max="4649" width="11.5703125" style="1" customWidth="1"/>
    <col min="4650" max="4652" width="9.140625" style="1"/>
    <col min="4653" max="4653" width="11.85546875" style="1" customWidth="1"/>
    <col min="4654" max="4659" width="9.140625" style="1"/>
    <col min="4660" max="4660" width="11.140625" style="1" customWidth="1"/>
    <col min="4661" max="4661" width="11.28515625" style="1" customWidth="1"/>
    <col min="4662" max="4665" width="9.140625" style="1"/>
    <col min="4666" max="4666" width="12.5703125" style="1" customWidth="1"/>
    <col min="4667" max="4864" width="9.140625" style="1"/>
    <col min="4865" max="4865" width="25" style="1" customWidth="1"/>
    <col min="4866" max="4866" width="1.140625" style="1" customWidth="1"/>
    <col min="4867" max="4867" width="11.42578125" style="1" customWidth="1"/>
    <col min="4868" max="4873" width="9.140625" style="1"/>
    <col min="4874" max="4875" width="10.28515625" style="1" customWidth="1"/>
    <col min="4876" max="4878" width="9.140625" style="1"/>
    <col min="4879" max="4879" width="16.5703125" style="1" customWidth="1"/>
    <col min="4880" max="4890" width="0" style="1" hidden="1" customWidth="1"/>
    <col min="4891" max="4891" width="13.28515625" style="1" customWidth="1"/>
    <col min="4892" max="4892" width="11.28515625" style="1" customWidth="1"/>
    <col min="4893" max="4894" width="9.140625" style="1"/>
    <col min="4895" max="4895" width="10" style="1" customWidth="1"/>
    <col min="4896" max="4897" width="10.5703125" style="1" customWidth="1"/>
    <col min="4898" max="4898" width="9" style="1" customWidth="1"/>
    <col min="4899" max="4900" width="10.140625" style="1" customWidth="1"/>
    <col min="4901" max="4904" width="9.140625" style="1"/>
    <col min="4905" max="4905" width="11.5703125" style="1" customWidth="1"/>
    <col min="4906" max="4908" width="9.140625" style="1"/>
    <col min="4909" max="4909" width="11.85546875" style="1" customWidth="1"/>
    <col min="4910" max="4915" width="9.140625" style="1"/>
    <col min="4916" max="4916" width="11.140625" style="1" customWidth="1"/>
    <col min="4917" max="4917" width="11.28515625" style="1" customWidth="1"/>
    <col min="4918" max="4921" width="9.140625" style="1"/>
    <col min="4922" max="4922" width="12.5703125" style="1" customWidth="1"/>
    <col min="4923" max="5120" width="9.140625" style="1"/>
    <col min="5121" max="5121" width="25" style="1" customWidth="1"/>
    <col min="5122" max="5122" width="1.140625" style="1" customWidth="1"/>
    <col min="5123" max="5123" width="11.42578125" style="1" customWidth="1"/>
    <col min="5124" max="5129" width="9.140625" style="1"/>
    <col min="5130" max="5131" width="10.28515625" style="1" customWidth="1"/>
    <col min="5132" max="5134" width="9.140625" style="1"/>
    <col min="5135" max="5135" width="16.5703125" style="1" customWidth="1"/>
    <col min="5136" max="5146" width="0" style="1" hidden="1" customWidth="1"/>
    <col min="5147" max="5147" width="13.28515625" style="1" customWidth="1"/>
    <col min="5148" max="5148" width="11.28515625" style="1" customWidth="1"/>
    <col min="5149" max="5150" width="9.140625" style="1"/>
    <col min="5151" max="5151" width="10" style="1" customWidth="1"/>
    <col min="5152" max="5153" width="10.5703125" style="1" customWidth="1"/>
    <col min="5154" max="5154" width="9" style="1" customWidth="1"/>
    <col min="5155" max="5156" width="10.140625" style="1" customWidth="1"/>
    <col min="5157" max="5160" width="9.140625" style="1"/>
    <col min="5161" max="5161" width="11.5703125" style="1" customWidth="1"/>
    <col min="5162" max="5164" width="9.140625" style="1"/>
    <col min="5165" max="5165" width="11.85546875" style="1" customWidth="1"/>
    <col min="5166" max="5171" width="9.140625" style="1"/>
    <col min="5172" max="5172" width="11.140625" style="1" customWidth="1"/>
    <col min="5173" max="5173" width="11.28515625" style="1" customWidth="1"/>
    <col min="5174" max="5177" width="9.140625" style="1"/>
    <col min="5178" max="5178" width="12.5703125" style="1" customWidth="1"/>
    <col min="5179" max="5376" width="9.140625" style="1"/>
    <col min="5377" max="5377" width="25" style="1" customWidth="1"/>
    <col min="5378" max="5378" width="1.140625" style="1" customWidth="1"/>
    <col min="5379" max="5379" width="11.42578125" style="1" customWidth="1"/>
    <col min="5380" max="5385" width="9.140625" style="1"/>
    <col min="5386" max="5387" width="10.28515625" style="1" customWidth="1"/>
    <col min="5388" max="5390" width="9.140625" style="1"/>
    <col min="5391" max="5391" width="16.5703125" style="1" customWidth="1"/>
    <col min="5392" max="5402" width="0" style="1" hidden="1" customWidth="1"/>
    <col min="5403" max="5403" width="13.28515625" style="1" customWidth="1"/>
    <col min="5404" max="5404" width="11.28515625" style="1" customWidth="1"/>
    <col min="5405" max="5406" width="9.140625" style="1"/>
    <col min="5407" max="5407" width="10" style="1" customWidth="1"/>
    <col min="5408" max="5409" width="10.5703125" style="1" customWidth="1"/>
    <col min="5410" max="5410" width="9" style="1" customWidth="1"/>
    <col min="5411" max="5412" width="10.140625" style="1" customWidth="1"/>
    <col min="5413" max="5416" width="9.140625" style="1"/>
    <col min="5417" max="5417" width="11.5703125" style="1" customWidth="1"/>
    <col min="5418" max="5420" width="9.140625" style="1"/>
    <col min="5421" max="5421" width="11.85546875" style="1" customWidth="1"/>
    <col min="5422" max="5427" width="9.140625" style="1"/>
    <col min="5428" max="5428" width="11.140625" style="1" customWidth="1"/>
    <col min="5429" max="5429" width="11.28515625" style="1" customWidth="1"/>
    <col min="5430" max="5433" width="9.140625" style="1"/>
    <col min="5434" max="5434" width="12.5703125" style="1" customWidth="1"/>
    <col min="5435" max="5632" width="9.140625" style="1"/>
    <col min="5633" max="5633" width="25" style="1" customWidth="1"/>
    <col min="5634" max="5634" width="1.140625" style="1" customWidth="1"/>
    <col min="5635" max="5635" width="11.42578125" style="1" customWidth="1"/>
    <col min="5636" max="5641" width="9.140625" style="1"/>
    <col min="5642" max="5643" width="10.28515625" style="1" customWidth="1"/>
    <col min="5644" max="5646" width="9.140625" style="1"/>
    <col min="5647" max="5647" width="16.5703125" style="1" customWidth="1"/>
    <col min="5648" max="5658" width="0" style="1" hidden="1" customWidth="1"/>
    <col min="5659" max="5659" width="13.28515625" style="1" customWidth="1"/>
    <col min="5660" max="5660" width="11.28515625" style="1" customWidth="1"/>
    <col min="5661" max="5662" width="9.140625" style="1"/>
    <col min="5663" max="5663" width="10" style="1" customWidth="1"/>
    <col min="5664" max="5665" width="10.5703125" style="1" customWidth="1"/>
    <col min="5666" max="5666" width="9" style="1" customWidth="1"/>
    <col min="5667" max="5668" width="10.140625" style="1" customWidth="1"/>
    <col min="5669" max="5672" width="9.140625" style="1"/>
    <col min="5673" max="5673" width="11.5703125" style="1" customWidth="1"/>
    <col min="5674" max="5676" width="9.140625" style="1"/>
    <col min="5677" max="5677" width="11.85546875" style="1" customWidth="1"/>
    <col min="5678" max="5683" width="9.140625" style="1"/>
    <col min="5684" max="5684" width="11.140625" style="1" customWidth="1"/>
    <col min="5685" max="5685" width="11.28515625" style="1" customWidth="1"/>
    <col min="5686" max="5689" width="9.140625" style="1"/>
    <col min="5690" max="5690" width="12.5703125" style="1" customWidth="1"/>
    <col min="5691" max="5888" width="9.140625" style="1"/>
    <col min="5889" max="5889" width="25" style="1" customWidth="1"/>
    <col min="5890" max="5890" width="1.140625" style="1" customWidth="1"/>
    <col min="5891" max="5891" width="11.42578125" style="1" customWidth="1"/>
    <col min="5892" max="5897" width="9.140625" style="1"/>
    <col min="5898" max="5899" width="10.28515625" style="1" customWidth="1"/>
    <col min="5900" max="5902" width="9.140625" style="1"/>
    <col min="5903" max="5903" width="16.5703125" style="1" customWidth="1"/>
    <col min="5904" max="5914" width="0" style="1" hidden="1" customWidth="1"/>
    <col min="5915" max="5915" width="13.28515625" style="1" customWidth="1"/>
    <col min="5916" max="5916" width="11.28515625" style="1" customWidth="1"/>
    <col min="5917" max="5918" width="9.140625" style="1"/>
    <col min="5919" max="5919" width="10" style="1" customWidth="1"/>
    <col min="5920" max="5921" width="10.5703125" style="1" customWidth="1"/>
    <col min="5922" max="5922" width="9" style="1" customWidth="1"/>
    <col min="5923" max="5924" width="10.140625" style="1" customWidth="1"/>
    <col min="5925" max="5928" width="9.140625" style="1"/>
    <col min="5929" max="5929" width="11.5703125" style="1" customWidth="1"/>
    <col min="5930" max="5932" width="9.140625" style="1"/>
    <col min="5933" max="5933" width="11.85546875" style="1" customWidth="1"/>
    <col min="5934" max="5939" width="9.140625" style="1"/>
    <col min="5940" max="5940" width="11.140625" style="1" customWidth="1"/>
    <col min="5941" max="5941" width="11.28515625" style="1" customWidth="1"/>
    <col min="5942" max="5945" width="9.140625" style="1"/>
    <col min="5946" max="5946" width="12.5703125" style="1" customWidth="1"/>
    <col min="5947" max="6144" width="9.140625" style="1"/>
    <col min="6145" max="6145" width="25" style="1" customWidth="1"/>
    <col min="6146" max="6146" width="1.140625" style="1" customWidth="1"/>
    <col min="6147" max="6147" width="11.42578125" style="1" customWidth="1"/>
    <col min="6148" max="6153" width="9.140625" style="1"/>
    <col min="6154" max="6155" width="10.28515625" style="1" customWidth="1"/>
    <col min="6156" max="6158" width="9.140625" style="1"/>
    <col min="6159" max="6159" width="16.5703125" style="1" customWidth="1"/>
    <col min="6160" max="6170" width="0" style="1" hidden="1" customWidth="1"/>
    <col min="6171" max="6171" width="13.28515625" style="1" customWidth="1"/>
    <col min="6172" max="6172" width="11.28515625" style="1" customWidth="1"/>
    <col min="6173" max="6174" width="9.140625" style="1"/>
    <col min="6175" max="6175" width="10" style="1" customWidth="1"/>
    <col min="6176" max="6177" width="10.5703125" style="1" customWidth="1"/>
    <col min="6178" max="6178" width="9" style="1" customWidth="1"/>
    <col min="6179" max="6180" width="10.140625" style="1" customWidth="1"/>
    <col min="6181" max="6184" width="9.140625" style="1"/>
    <col min="6185" max="6185" width="11.5703125" style="1" customWidth="1"/>
    <col min="6186" max="6188" width="9.140625" style="1"/>
    <col min="6189" max="6189" width="11.85546875" style="1" customWidth="1"/>
    <col min="6190" max="6195" width="9.140625" style="1"/>
    <col min="6196" max="6196" width="11.140625" style="1" customWidth="1"/>
    <col min="6197" max="6197" width="11.28515625" style="1" customWidth="1"/>
    <col min="6198" max="6201" width="9.140625" style="1"/>
    <col min="6202" max="6202" width="12.5703125" style="1" customWidth="1"/>
    <col min="6203" max="6400" width="9.140625" style="1"/>
    <col min="6401" max="6401" width="25" style="1" customWidth="1"/>
    <col min="6402" max="6402" width="1.140625" style="1" customWidth="1"/>
    <col min="6403" max="6403" width="11.42578125" style="1" customWidth="1"/>
    <col min="6404" max="6409" width="9.140625" style="1"/>
    <col min="6410" max="6411" width="10.28515625" style="1" customWidth="1"/>
    <col min="6412" max="6414" width="9.140625" style="1"/>
    <col min="6415" max="6415" width="16.5703125" style="1" customWidth="1"/>
    <col min="6416" max="6426" width="0" style="1" hidden="1" customWidth="1"/>
    <col min="6427" max="6427" width="13.28515625" style="1" customWidth="1"/>
    <col min="6428" max="6428" width="11.28515625" style="1" customWidth="1"/>
    <col min="6429" max="6430" width="9.140625" style="1"/>
    <col min="6431" max="6431" width="10" style="1" customWidth="1"/>
    <col min="6432" max="6433" width="10.5703125" style="1" customWidth="1"/>
    <col min="6434" max="6434" width="9" style="1" customWidth="1"/>
    <col min="6435" max="6436" width="10.140625" style="1" customWidth="1"/>
    <col min="6437" max="6440" width="9.140625" style="1"/>
    <col min="6441" max="6441" width="11.5703125" style="1" customWidth="1"/>
    <col min="6442" max="6444" width="9.140625" style="1"/>
    <col min="6445" max="6445" width="11.85546875" style="1" customWidth="1"/>
    <col min="6446" max="6451" width="9.140625" style="1"/>
    <col min="6452" max="6452" width="11.140625" style="1" customWidth="1"/>
    <col min="6453" max="6453" width="11.28515625" style="1" customWidth="1"/>
    <col min="6454" max="6457" width="9.140625" style="1"/>
    <col min="6458" max="6458" width="12.5703125" style="1" customWidth="1"/>
    <col min="6459" max="6656" width="9.140625" style="1"/>
    <col min="6657" max="6657" width="25" style="1" customWidth="1"/>
    <col min="6658" max="6658" width="1.140625" style="1" customWidth="1"/>
    <col min="6659" max="6659" width="11.42578125" style="1" customWidth="1"/>
    <col min="6660" max="6665" width="9.140625" style="1"/>
    <col min="6666" max="6667" width="10.28515625" style="1" customWidth="1"/>
    <col min="6668" max="6670" width="9.140625" style="1"/>
    <col min="6671" max="6671" width="16.5703125" style="1" customWidth="1"/>
    <col min="6672" max="6682" width="0" style="1" hidden="1" customWidth="1"/>
    <col min="6683" max="6683" width="13.28515625" style="1" customWidth="1"/>
    <col min="6684" max="6684" width="11.28515625" style="1" customWidth="1"/>
    <col min="6685" max="6686" width="9.140625" style="1"/>
    <col min="6687" max="6687" width="10" style="1" customWidth="1"/>
    <col min="6688" max="6689" width="10.5703125" style="1" customWidth="1"/>
    <col min="6690" max="6690" width="9" style="1" customWidth="1"/>
    <col min="6691" max="6692" width="10.140625" style="1" customWidth="1"/>
    <col min="6693" max="6696" width="9.140625" style="1"/>
    <col min="6697" max="6697" width="11.5703125" style="1" customWidth="1"/>
    <col min="6698" max="6700" width="9.140625" style="1"/>
    <col min="6701" max="6701" width="11.85546875" style="1" customWidth="1"/>
    <col min="6702" max="6707" width="9.140625" style="1"/>
    <col min="6708" max="6708" width="11.140625" style="1" customWidth="1"/>
    <col min="6709" max="6709" width="11.28515625" style="1" customWidth="1"/>
    <col min="6710" max="6713" width="9.140625" style="1"/>
    <col min="6714" max="6714" width="12.5703125" style="1" customWidth="1"/>
    <col min="6715" max="6912" width="9.140625" style="1"/>
    <col min="6913" max="6913" width="25" style="1" customWidth="1"/>
    <col min="6914" max="6914" width="1.140625" style="1" customWidth="1"/>
    <col min="6915" max="6915" width="11.42578125" style="1" customWidth="1"/>
    <col min="6916" max="6921" width="9.140625" style="1"/>
    <col min="6922" max="6923" width="10.28515625" style="1" customWidth="1"/>
    <col min="6924" max="6926" width="9.140625" style="1"/>
    <col min="6927" max="6927" width="16.5703125" style="1" customWidth="1"/>
    <col min="6928" max="6938" width="0" style="1" hidden="1" customWidth="1"/>
    <col min="6939" max="6939" width="13.28515625" style="1" customWidth="1"/>
    <col min="6940" max="6940" width="11.28515625" style="1" customWidth="1"/>
    <col min="6941" max="6942" width="9.140625" style="1"/>
    <col min="6943" max="6943" width="10" style="1" customWidth="1"/>
    <col min="6944" max="6945" width="10.5703125" style="1" customWidth="1"/>
    <col min="6946" max="6946" width="9" style="1" customWidth="1"/>
    <col min="6947" max="6948" width="10.140625" style="1" customWidth="1"/>
    <col min="6949" max="6952" width="9.140625" style="1"/>
    <col min="6953" max="6953" width="11.5703125" style="1" customWidth="1"/>
    <col min="6954" max="6956" width="9.140625" style="1"/>
    <col min="6957" max="6957" width="11.85546875" style="1" customWidth="1"/>
    <col min="6958" max="6963" width="9.140625" style="1"/>
    <col min="6964" max="6964" width="11.140625" style="1" customWidth="1"/>
    <col min="6965" max="6965" width="11.28515625" style="1" customWidth="1"/>
    <col min="6966" max="6969" width="9.140625" style="1"/>
    <col min="6970" max="6970" width="12.5703125" style="1" customWidth="1"/>
    <col min="6971" max="7168" width="9.140625" style="1"/>
    <col min="7169" max="7169" width="25" style="1" customWidth="1"/>
    <col min="7170" max="7170" width="1.140625" style="1" customWidth="1"/>
    <col min="7171" max="7171" width="11.42578125" style="1" customWidth="1"/>
    <col min="7172" max="7177" width="9.140625" style="1"/>
    <col min="7178" max="7179" width="10.28515625" style="1" customWidth="1"/>
    <col min="7180" max="7182" width="9.140625" style="1"/>
    <col min="7183" max="7183" width="16.5703125" style="1" customWidth="1"/>
    <col min="7184" max="7194" width="0" style="1" hidden="1" customWidth="1"/>
    <col min="7195" max="7195" width="13.28515625" style="1" customWidth="1"/>
    <col min="7196" max="7196" width="11.28515625" style="1" customWidth="1"/>
    <col min="7197" max="7198" width="9.140625" style="1"/>
    <col min="7199" max="7199" width="10" style="1" customWidth="1"/>
    <col min="7200" max="7201" width="10.5703125" style="1" customWidth="1"/>
    <col min="7202" max="7202" width="9" style="1" customWidth="1"/>
    <col min="7203" max="7204" width="10.140625" style="1" customWidth="1"/>
    <col min="7205" max="7208" width="9.140625" style="1"/>
    <col min="7209" max="7209" width="11.5703125" style="1" customWidth="1"/>
    <col min="7210" max="7212" width="9.140625" style="1"/>
    <col min="7213" max="7213" width="11.85546875" style="1" customWidth="1"/>
    <col min="7214" max="7219" width="9.140625" style="1"/>
    <col min="7220" max="7220" width="11.140625" style="1" customWidth="1"/>
    <col min="7221" max="7221" width="11.28515625" style="1" customWidth="1"/>
    <col min="7222" max="7225" width="9.140625" style="1"/>
    <col min="7226" max="7226" width="12.5703125" style="1" customWidth="1"/>
    <col min="7227" max="7424" width="9.140625" style="1"/>
    <col min="7425" max="7425" width="25" style="1" customWidth="1"/>
    <col min="7426" max="7426" width="1.140625" style="1" customWidth="1"/>
    <col min="7427" max="7427" width="11.42578125" style="1" customWidth="1"/>
    <col min="7428" max="7433" width="9.140625" style="1"/>
    <col min="7434" max="7435" width="10.28515625" style="1" customWidth="1"/>
    <col min="7436" max="7438" width="9.140625" style="1"/>
    <col min="7439" max="7439" width="16.5703125" style="1" customWidth="1"/>
    <col min="7440" max="7450" width="0" style="1" hidden="1" customWidth="1"/>
    <col min="7451" max="7451" width="13.28515625" style="1" customWidth="1"/>
    <col min="7452" max="7452" width="11.28515625" style="1" customWidth="1"/>
    <col min="7453" max="7454" width="9.140625" style="1"/>
    <col min="7455" max="7455" width="10" style="1" customWidth="1"/>
    <col min="7456" max="7457" width="10.5703125" style="1" customWidth="1"/>
    <col min="7458" max="7458" width="9" style="1" customWidth="1"/>
    <col min="7459" max="7460" width="10.140625" style="1" customWidth="1"/>
    <col min="7461" max="7464" width="9.140625" style="1"/>
    <col min="7465" max="7465" width="11.5703125" style="1" customWidth="1"/>
    <col min="7466" max="7468" width="9.140625" style="1"/>
    <col min="7469" max="7469" width="11.85546875" style="1" customWidth="1"/>
    <col min="7470" max="7475" width="9.140625" style="1"/>
    <col min="7476" max="7476" width="11.140625" style="1" customWidth="1"/>
    <col min="7477" max="7477" width="11.28515625" style="1" customWidth="1"/>
    <col min="7478" max="7481" width="9.140625" style="1"/>
    <col min="7482" max="7482" width="12.5703125" style="1" customWidth="1"/>
    <col min="7483" max="7680" width="9.140625" style="1"/>
    <col min="7681" max="7681" width="25" style="1" customWidth="1"/>
    <col min="7682" max="7682" width="1.140625" style="1" customWidth="1"/>
    <col min="7683" max="7683" width="11.42578125" style="1" customWidth="1"/>
    <col min="7684" max="7689" width="9.140625" style="1"/>
    <col min="7690" max="7691" width="10.28515625" style="1" customWidth="1"/>
    <col min="7692" max="7694" width="9.140625" style="1"/>
    <col min="7695" max="7695" width="16.5703125" style="1" customWidth="1"/>
    <col min="7696" max="7706" width="0" style="1" hidden="1" customWidth="1"/>
    <col min="7707" max="7707" width="13.28515625" style="1" customWidth="1"/>
    <col min="7708" max="7708" width="11.28515625" style="1" customWidth="1"/>
    <col min="7709" max="7710" width="9.140625" style="1"/>
    <col min="7711" max="7711" width="10" style="1" customWidth="1"/>
    <col min="7712" max="7713" width="10.5703125" style="1" customWidth="1"/>
    <col min="7714" max="7714" width="9" style="1" customWidth="1"/>
    <col min="7715" max="7716" width="10.140625" style="1" customWidth="1"/>
    <col min="7717" max="7720" width="9.140625" style="1"/>
    <col min="7721" max="7721" width="11.5703125" style="1" customWidth="1"/>
    <col min="7722" max="7724" width="9.140625" style="1"/>
    <col min="7725" max="7725" width="11.85546875" style="1" customWidth="1"/>
    <col min="7726" max="7731" width="9.140625" style="1"/>
    <col min="7732" max="7732" width="11.140625" style="1" customWidth="1"/>
    <col min="7733" max="7733" width="11.28515625" style="1" customWidth="1"/>
    <col min="7734" max="7737" width="9.140625" style="1"/>
    <col min="7738" max="7738" width="12.5703125" style="1" customWidth="1"/>
    <col min="7739" max="7936" width="9.140625" style="1"/>
    <col min="7937" max="7937" width="25" style="1" customWidth="1"/>
    <col min="7938" max="7938" width="1.140625" style="1" customWidth="1"/>
    <col min="7939" max="7939" width="11.42578125" style="1" customWidth="1"/>
    <col min="7940" max="7945" width="9.140625" style="1"/>
    <col min="7946" max="7947" width="10.28515625" style="1" customWidth="1"/>
    <col min="7948" max="7950" width="9.140625" style="1"/>
    <col min="7951" max="7951" width="16.5703125" style="1" customWidth="1"/>
    <col min="7952" max="7962" width="0" style="1" hidden="1" customWidth="1"/>
    <col min="7963" max="7963" width="13.28515625" style="1" customWidth="1"/>
    <col min="7964" max="7964" width="11.28515625" style="1" customWidth="1"/>
    <col min="7965" max="7966" width="9.140625" style="1"/>
    <col min="7967" max="7967" width="10" style="1" customWidth="1"/>
    <col min="7968" max="7969" width="10.5703125" style="1" customWidth="1"/>
    <col min="7970" max="7970" width="9" style="1" customWidth="1"/>
    <col min="7971" max="7972" width="10.140625" style="1" customWidth="1"/>
    <col min="7973" max="7976" width="9.140625" style="1"/>
    <col min="7977" max="7977" width="11.5703125" style="1" customWidth="1"/>
    <col min="7978" max="7980" width="9.140625" style="1"/>
    <col min="7981" max="7981" width="11.85546875" style="1" customWidth="1"/>
    <col min="7982" max="7987" width="9.140625" style="1"/>
    <col min="7988" max="7988" width="11.140625" style="1" customWidth="1"/>
    <col min="7989" max="7989" width="11.28515625" style="1" customWidth="1"/>
    <col min="7990" max="7993" width="9.140625" style="1"/>
    <col min="7994" max="7994" width="12.5703125" style="1" customWidth="1"/>
    <col min="7995" max="8192" width="9.140625" style="1"/>
    <col min="8193" max="8193" width="25" style="1" customWidth="1"/>
    <col min="8194" max="8194" width="1.140625" style="1" customWidth="1"/>
    <col min="8195" max="8195" width="11.42578125" style="1" customWidth="1"/>
    <col min="8196" max="8201" width="9.140625" style="1"/>
    <col min="8202" max="8203" width="10.28515625" style="1" customWidth="1"/>
    <col min="8204" max="8206" width="9.140625" style="1"/>
    <col min="8207" max="8207" width="16.5703125" style="1" customWidth="1"/>
    <col min="8208" max="8218" width="0" style="1" hidden="1" customWidth="1"/>
    <col min="8219" max="8219" width="13.28515625" style="1" customWidth="1"/>
    <col min="8220" max="8220" width="11.28515625" style="1" customWidth="1"/>
    <col min="8221" max="8222" width="9.140625" style="1"/>
    <col min="8223" max="8223" width="10" style="1" customWidth="1"/>
    <col min="8224" max="8225" width="10.5703125" style="1" customWidth="1"/>
    <col min="8226" max="8226" width="9" style="1" customWidth="1"/>
    <col min="8227" max="8228" width="10.140625" style="1" customWidth="1"/>
    <col min="8229" max="8232" width="9.140625" style="1"/>
    <col min="8233" max="8233" width="11.5703125" style="1" customWidth="1"/>
    <col min="8234" max="8236" width="9.140625" style="1"/>
    <col min="8237" max="8237" width="11.85546875" style="1" customWidth="1"/>
    <col min="8238" max="8243" width="9.140625" style="1"/>
    <col min="8244" max="8244" width="11.140625" style="1" customWidth="1"/>
    <col min="8245" max="8245" width="11.28515625" style="1" customWidth="1"/>
    <col min="8246" max="8249" width="9.140625" style="1"/>
    <col min="8250" max="8250" width="12.5703125" style="1" customWidth="1"/>
    <col min="8251" max="8448" width="9.140625" style="1"/>
    <col min="8449" max="8449" width="25" style="1" customWidth="1"/>
    <col min="8450" max="8450" width="1.140625" style="1" customWidth="1"/>
    <col min="8451" max="8451" width="11.42578125" style="1" customWidth="1"/>
    <col min="8452" max="8457" width="9.140625" style="1"/>
    <col min="8458" max="8459" width="10.28515625" style="1" customWidth="1"/>
    <col min="8460" max="8462" width="9.140625" style="1"/>
    <col min="8463" max="8463" width="16.5703125" style="1" customWidth="1"/>
    <col min="8464" max="8474" width="0" style="1" hidden="1" customWidth="1"/>
    <col min="8475" max="8475" width="13.28515625" style="1" customWidth="1"/>
    <col min="8476" max="8476" width="11.28515625" style="1" customWidth="1"/>
    <col min="8477" max="8478" width="9.140625" style="1"/>
    <col min="8479" max="8479" width="10" style="1" customWidth="1"/>
    <col min="8480" max="8481" width="10.5703125" style="1" customWidth="1"/>
    <col min="8482" max="8482" width="9" style="1" customWidth="1"/>
    <col min="8483" max="8484" width="10.140625" style="1" customWidth="1"/>
    <col min="8485" max="8488" width="9.140625" style="1"/>
    <col min="8489" max="8489" width="11.5703125" style="1" customWidth="1"/>
    <col min="8490" max="8492" width="9.140625" style="1"/>
    <col min="8493" max="8493" width="11.85546875" style="1" customWidth="1"/>
    <col min="8494" max="8499" width="9.140625" style="1"/>
    <col min="8500" max="8500" width="11.140625" style="1" customWidth="1"/>
    <col min="8501" max="8501" width="11.28515625" style="1" customWidth="1"/>
    <col min="8502" max="8505" width="9.140625" style="1"/>
    <col min="8506" max="8506" width="12.5703125" style="1" customWidth="1"/>
    <col min="8507" max="8704" width="9.140625" style="1"/>
    <col min="8705" max="8705" width="25" style="1" customWidth="1"/>
    <col min="8706" max="8706" width="1.140625" style="1" customWidth="1"/>
    <col min="8707" max="8707" width="11.42578125" style="1" customWidth="1"/>
    <col min="8708" max="8713" width="9.140625" style="1"/>
    <col min="8714" max="8715" width="10.28515625" style="1" customWidth="1"/>
    <col min="8716" max="8718" width="9.140625" style="1"/>
    <col min="8719" max="8719" width="16.5703125" style="1" customWidth="1"/>
    <col min="8720" max="8730" width="0" style="1" hidden="1" customWidth="1"/>
    <col min="8731" max="8731" width="13.28515625" style="1" customWidth="1"/>
    <col min="8732" max="8732" width="11.28515625" style="1" customWidth="1"/>
    <col min="8733" max="8734" width="9.140625" style="1"/>
    <col min="8735" max="8735" width="10" style="1" customWidth="1"/>
    <col min="8736" max="8737" width="10.5703125" style="1" customWidth="1"/>
    <col min="8738" max="8738" width="9" style="1" customWidth="1"/>
    <col min="8739" max="8740" width="10.140625" style="1" customWidth="1"/>
    <col min="8741" max="8744" width="9.140625" style="1"/>
    <col min="8745" max="8745" width="11.5703125" style="1" customWidth="1"/>
    <col min="8746" max="8748" width="9.140625" style="1"/>
    <col min="8749" max="8749" width="11.85546875" style="1" customWidth="1"/>
    <col min="8750" max="8755" width="9.140625" style="1"/>
    <col min="8756" max="8756" width="11.140625" style="1" customWidth="1"/>
    <col min="8757" max="8757" width="11.28515625" style="1" customWidth="1"/>
    <col min="8758" max="8761" width="9.140625" style="1"/>
    <col min="8762" max="8762" width="12.5703125" style="1" customWidth="1"/>
    <col min="8763" max="8960" width="9.140625" style="1"/>
    <col min="8961" max="8961" width="25" style="1" customWidth="1"/>
    <col min="8962" max="8962" width="1.140625" style="1" customWidth="1"/>
    <col min="8963" max="8963" width="11.42578125" style="1" customWidth="1"/>
    <col min="8964" max="8969" width="9.140625" style="1"/>
    <col min="8970" max="8971" width="10.28515625" style="1" customWidth="1"/>
    <col min="8972" max="8974" width="9.140625" style="1"/>
    <col min="8975" max="8975" width="16.5703125" style="1" customWidth="1"/>
    <col min="8976" max="8986" width="0" style="1" hidden="1" customWidth="1"/>
    <col min="8987" max="8987" width="13.28515625" style="1" customWidth="1"/>
    <col min="8988" max="8988" width="11.28515625" style="1" customWidth="1"/>
    <col min="8989" max="8990" width="9.140625" style="1"/>
    <col min="8991" max="8991" width="10" style="1" customWidth="1"/>
    <col min="8992" max="8993" width="10.5703125" style="1" customWidth="1"/>
    <col min="8994" max="8994" width="9" style="1" customWidth="1"/>
    <col min="8995" max="8996" width="10.140625" style="1" customWidth="1"/>
    <col min="8997" max="9000" width="9.140625" style="1"/>
    <col min="9001" max="9001" width="11.5703125" style="1" customWidth="1"/>
    <col min="9002" max="9004" width="9.140625" style="1"/>
    <col min="9005" max="9005" width="11.85546875" style="1" customWidth="1"/>
    <col min="9006" max="9011" width="9.140625" style="1"/>
    <col min="9012" max="9012" width="11.140625" style="1" customWidth="1"/>
    <col min="9013" max="9013" width="11.28515625" style="1" customWidth="1"/>
    <col min="9014" max="9017" width="9.140625" style="1"/>
    <col min="9018" max="9018" width="12.5703125" style="1" customWidth="1"/>
    <col min="9019" max="9216" width="9.140625" style="1"/>
    <col min="9217" max="9217" width="25" style="1" customWidth="1"/>
    <col min="9218" max="9218" width="1.140625" style="1" customWidth="1"/>
    <col min="9219" max="9219" width="11.42578125" style="1" customWidth="1"/>
    <col min="9220" max="9225" width="9.140625" style="1"/>
    <col min="9226" max="9227" width="10.28515625" style="1" customWidth="1"/>
    <col min="9228" max="9230" width="9.140625" style="1"/>
    <col min="9231" max="9231" width="16.5703125" style="1" customWidth="1"/>
    <col min="9232" max="9242" width="0" style="1" hidden="1" customWidth="1"/>
    <col min="9243" max="9243" width="13.28515625" style="1" customWidth="1"/>
    <col min="9244" max="9244" width="11.28515625" style="1" customWidth="1"/>
    <col min="9245" max="9246" width="9.140625" style="1"/>
    <col min="9247" max="9247" width="10" style="1" customWidth="1"/>
    <col min="9248" max="9249" width="10.5703125" style="1" customWidth="1"/>
    <col min="9250" max="9250" width="9" style="1" customWidth="1"/>
    <col min="9251" max="9252" width="10.140625" style="1" customWidth="1"/>
    <col min="9253" max="9256" width="9.140625" style="1"/>
    <col min="9257" max="9257" width="11.5703125" style="1" customWidth="1"/>
    <col min="9258" max="9260" width="9.140625" style="1"/>
    <col min="9261" max="9261" width="11.85546875" style="1" customWidth="1"/>
    <col min="9262" max="9267" width="9.140625" style="1"/>
    <col min="9268" max="9268" width="11.140625" style="1" customWidth="1"/>
    <col min="9269" max="9269" width="11.28515625" style="1" customWidth="1"/>
    <col min="9270" max="9273" width="9.140625" style="1"/>
    <col min="9274" max="9274" width="12.5703125" style="1" customWidth="1"/>
    <col min="9275" max="9472" width="9.140625" style="1"/>
    <col min="9473" max="9473" width="25" style="1" customWidth="1"/>
    <col min="9474" max="9474" width="1.140625" style="1" customWidth="1"/>
    <col min="9475" max="9475" width="11.42578125" style="1" customWidth="1"/>
    <col min="9476" max="9481" width="9.140625" style="1"/>
    <col min="9482" max="9483" width="10.28515625" style="1" customWidth="1"/>
    <col min="9484" max="9486" width="9.140625" style="1"/>
    <col min="9487" max="9487" width="16.5703125" style="1" customWidth="1"/>
    <col min="9488" max="9498" width="0" style="1" hidden="1" customWidth="1"/>
    <col min="9499" max="9499" width="13.28515625" style="1" customWidth="1"/>
    <col min="9500" max="9500" width="11.28515625" style="1" customWidth="1"/>
    <col min="9501" max="9502" width="9.140625" style="1"/>
    <col min="9503" max="9503" width="10" style="1" customWidth="1"/>
    <col min="9504" max="9505" width="10.5703125" style="1" customWidth="1"/>
    <col min="9506" max="9506" width="9" style="1" customWidth="1"/>
    <col min="9507" max="9508" width="10.140625" style="1" customWidth="1"/>
    <col min="9509" max="9512" width="9.140625" style="1"/>
    <col min="9513" max="9513" width="11.5703125" style="1" customWidth="1"/>
    <col min="9514" max="9516" width="9.140625" style="1"/>
    <col min="9517" max="9517" width="11.85546875" style="1" customWidth="1"/>
    <col min="9518" max="9523" width="9.140625" style="1"/>
    <col min="9524" max="9524" width="11.140625" style="1" customWidth="1"/>
    <col min="9525" max="9525" width="11.28515625" style="1" customWidth="1"/>
    <col min="9526" max="9529" width="9.140625" style="1"/>
    <col min="9530" max="9530" width="12.5703125" style="1" customWidth="1"/>
    <col min="9531" max="9728" width="9.140625" style="1"/>
    <col min="9729" max="9729" width="25" style="1" customWidth="1"/>
    <col min="9730" max="9730" width="1.140625" style="1" customWidth="1"/>
    <col min="9731" max="9731" width="11.42578125" style="1" customWidth="1"/>
    <col min="9732" max="9737" width="9.140625" style="1"/>
    <col min="9738" max="9739" width="10.28515625" style="1" customWidth="1"/>
    <col min="9740" max="9742" width="9.140625" style="1"/>
    <col min="9743" max="9743" width="16.5703125" style="1" customWidth="1"/>
    <col min="9744" max="9754" width="0" style="1" hidden="1" customWidth="1"/>
    <col min="9755" max="9755" width="13.28515625" style="1" customWidth="1"/>
    <col min="9756" max="9756" width="11.28515625" style="1" customWidth="1"/>
    <col min="9757" max="9758" width="9.140625" style="1"/>
    <col min="9759" max="9759" width="10" style="1" customWidth="1"/>
    <col min="9760" max="9761" width="10.5703125" style="1" customWidth="1"/>
    <col min="9762" max="9762" width="9" style="1" customWidth="1"/>
    <col min="9763" max="9764" width="10.140625" style="1" customWidth="1"/>
    <col min="9765" max="9768" width="9.140625" style="1"/>
    <col min="9769" max="9769" width="11.5703125" style="1" customWidth="1"/>
    <col min="9770" max="9772" width="9.140625" style="1"/>
    <col min="9773" max="9773" width="11.85546875" style="1" customWidth="1"/>
    <col min="9774" max="9779" width="9.140625" style="1"/>
    <col min="9780" max="9780" width="11.140625" style="1" customWidth="1"/>
    <col min="9781" max="9781" width="11.28515625" style="1" customWidth="1"/>
    <col min="9782" max="9785" width="9.140625" style="1"/>
    <col min="9786" max="9786" width="12.5703125" style="1" customWidth="1"/>
    <col min="9787" max="9984" width="9.140625" style="1"/>
    <col min="9985" max="9985" width="25" style="1" customWidth="1"/>
    <col min="9986" max="9986" width="1.140625" style="1" customWidth="1"/>
    <col min="9987" max="9987" width="11.42578125" style="1" customWidth="1"/>
    <col min="9988" max="9993" width="9.140625" style="1"/>
    <col min="9994" max="9995" width="10.28515625" style="1" customWidth="1"/>
    <col min="9996" max="9998" width="9.140625" style="1"/>
    <col min="9999" max="9999" width="16.5703125" style="1" customWidth="1"/>
    <col min="10000" max="10010" width="0" style="1" hidden="1" customWidth="1"/>
    <col min="10011" max="10011" width="13.28515625" style="1" customWidth="1"/>
    <col min="10012" max="10012" width="11.28515625" style="1" customWidth="1"/>
    <col min="10013" max="10014" width="9.140625" style="1"/>
    <col min="10015" max="10015" width="10" style="1" customWidth="1"/>
    <col min="10016" max="10017" width="10.5703125" style="1" customWidth="1"/>
    <col min="10018" max="10018" width="9" style="1" customWidth="1"/>
    <col min="10019" max="10020" width="10.140625" style="1" customWidth="1"/>
    <col min="10021" max="10024" width="9.140625" style="1"/>
    <col min="10025" max="10025" width="11.5703125" style="1" customWidth="1"/>
    <col min="10026" max="10028" width="9.140625" style="1"/>
    <col min="10029" max="10029" width="11.85546875" style="1" customWidth="1"/>
    <col min="10030" max="10035" width="9.140625" style="1"/>
    <col min="10036" max="10036" width="11.140625" style="1" customWidth="1"/>
    <col min="10037" max="10037" width="11.28515625" style="1" customWidth="1"/>
    <col min="10038" max="10041" width="9.140625" style="1"/>
    <col min="10042" max="10042" width="12.5703125" style="1" customWidth="1"/>
    <col min="10043" max="10240" width="9.140625" style="1"/>
    <col min="10241" max="10241" width="25" style="1" customWidth="1"/>
    <col min="10242" max="10242" width="1.140625" style="1" customWidth="1"/>
    <col min="10243" max="10243" width="11.42578125" style="1" customWidth="1"/>
    <col min="10244" max="10249" width="9.140625" style="1"/>
    <col min="10250" max="10251" width="10.28515625" style="1" customWidth="1"/>
    <col min="10252" max="10254" width="9.140625" style="1"/>
    <col min="10255" max="10255" width="16.5703125" style="1" customWidth="1"/>
    <col min="10256" max="10266" width="0" style="1" hidden="1" customWidth="1"/>
    <col min="10267" max="10267" width="13.28515625" style="1" customWidth="1"/>
    <col min="10268" max="10268" width="11.28515625" style="1" customWidth="1"/>
    <col min="10269" max="10270" width="9.140625" style="1"/>
    <col min="10271" max="10271" width="10" style="1" customWidth="1"/>
    <col min="10272" max="10273" width="10.5703125" style="1" customWidth="1"/>
    <col min="10274" max="10274" width="9" style="1" customWidth="1"/>
    <col min="10275" max="10276" width="10.140625" style="1" customWidth="1"/>
    <col min="10277" max="10280" width="9.140625" style="1"/>
    <col min="10281" max="10281" width="11.5703125" style="1" customWidth="1"/>
    <col min="10282" max="10284" width="9.140625" style="1"/>
    <col min="10285" max="10285" width="11.85546875" style="1" customWidth="1"/>
    <col min="10286" max="10291" width="9.140625" style="1"/>
    <col min="10292" max="10292" width="11.140625" style="1" customWidth="1"/>
    <col min="10293" max="10293" width="11.28515625" style="1" customWidth="1"/>
    <col min="10294" max="10297" width="9.140625" style="1"/>
    <col min="10298" max="10298" width="12.5703125" style="1" customWidth="1"/>
    <col min="10299" max="10496" width="9.140625" style="1"/>
    <col min="10497" max="10497" width="25" style="1" customWidth="1"/>
    <col min="10498" max="10498" width="1.140625" style="1" customWidth="1"/>
    <col min="10499" max="10499" width="11.42578125" style="1" customWidth="1"/>
    <col min="10500" max="10505" width="9.140625" style="1"/>
    <col min="10506" max="10507" width="10.28515625" style="1" customWidth="1"/>
    <col min="10508" max="10510" width="9.140625" style="1"/>
    <col min="10511" max="10511" width="16.5703125" style="1" customWidth="1"/>
    <col min="10512" max="10522" width="0" style="1" hidden="1" customWidth="1"/>
    <col min="10523" max="10523" width="13.28515625" style="1" customWidth="1"/>
    <col min="10524" max="10524" width="11.28515625" style="1" customWidth="1"/>
    <col min="10525" max="10526" width="9.140625" style="1"/>
    <col min="10527" max="10527" width="10" style="1" customWidth="1"/>
    <col min="10528" max="10529" width="10.5703125" style="1" customWidth="1"/>
    <col min="10530" max="10530" width="9" style="1" customWidth="1"/>
    <col min="10531" max="10532" width="10.140625" style="1" customWidth="1"/>
    <col min="10533" max="10536" width="9.140625" style="1"/>
    <col min="10537" max="10537" width="11.5703125" style="1" customWidth="1"/>
    <col min="10538" max="10540" width="9.140625" style="1"/>
    <col min="10541" max="10541" width="11.85546875" style="1" customWidth="1"/>
    <col min="10542" max="10547" width="9.140625" style="1"/>
    <col min="10548" max="10548" width="11.140625" style="1" customWidth="1"/>
    <col min="10549" max="10549" width="11.28515625" style="1" customWidth="1"/>
    <col min="10550" max="10553" width="9.140625" style="1"/>
    <col min="10554" max="10554" width="12.5703125" style="1" customWidth="1"/>
    <col min="10555" max="10752" width="9.140625" style="1"/>
    <col min="10753" max="10753" width="25" style="1" customWidth="1"/>
    <col min="10754" max="10754" width="1.140625" style="1" customWidth="1"/>
    <col min="10755" max="10755" width="11.42578125" style="1" customWidth="1"/>
    <col min="10756" max="10761" width="9.140625" style="1"/>
    <col min="10762" max="10763" width="10.28515625" style="1" customWidth="1"/>
    <col min="10764" max="10766" width="9.140625" style="1"/>
    <col min="10767" max="10767" width="16.5703125" style="1" customWidth="1"/>
    <col min="10768" max="10778" width="0" style="1" hidden="1" customWidth="1"/>
    <col min="10779" max="10779" width="13.28515625" style="1" customWidth="1"/>
    <col min="10780" max="10780" width="11.28515625" style="1" customWidth="1"/>
    <col min="10781" max="10782" width="9.140625" style="1"/>
    <col min="10783" max="10783" width="10" style="1" customWidth="1"/>
    <col min="10784" max="10785" width="10.5703125" style="1" customWidth="1"/>
    <col min="10786" max="10786" width="9" style="1" customWidth="1"/>
    <col min="10787" max="10788" width="10.140625" style="1" customWidth="1"/>
    <col min="10789" max="10792" width="9.140625" style="1"/>
    <col min="10793" max="10793" width="11.5703125" style="1" customWidth="1"/>
    <col min="10794" max="10796" width="9.140625" style="1"/>
    <col min="10797" max="10797" width="11.85546875" style="1" customWidth="1"/>
    <col min="10798" max="10803" width="9.140625" style="1"/>
    <col min="10804" max="10804" width="11.140625" style="1" customWidth="1"/>
    <col min="10805" max="10805" width="11.28515625" style="1" customWidth="1"/>
    <col min="10806" max="10809" width="9.140625" style="1"/>
    <col min="10810" max="10810" width="12.5703125" style="1" customWidth="1"/>
    <col min="10811" max="11008" width="9.140625" style="1"/>
    <col min="11009" max="11009" width="25" style="1" customWidth="1"/>
    <col min="11010" max="11010" width="1.140625" style="1" customWidth="1"/>
    <col min="11011" max="11011" width="11.42578125" style="1" customWidth="1"/>
    <col min="11012" max="11017" width="9.140625" style="1"/>
    <col min="11018" max="11019" width="10.28515625" style="1" customWidth="1"/>
    <col min="11020" max="11022" width="9.140625" style="1"/>
    <col min="11023" max="11023" width="16.5703125" style="1" customWidth="1"/>
    <col min="11024" max="11034" width="0" style="1" hidden="1" customWidth="1"/>
    <col min="11035" max="11035" width="13.28515625" style="1" customWidth="1"/>
    <col min="11036" max="11036" width="11.28515625" style="1" customWidth="1"/>
    <col min="11037" max="11038" width="9.140625" style="1"/>
    <col min="11039" max="11039" width="10" style="1" customWidth="1"/>
    <col min="11040" max="11041" width="10.5703125" style="1" customWidth="1"/>
    <col min="11042" max="11042" width="9" style="1" customWidth="1"/>
    <col min="11043" max="11044" width="10.140625" style="1" customWidth="1"/>
    <col min="11045" max="11048" width="9.140625" style="1"/>
    <col min="11049" max="11049" width="11.5703125" style="1" customWidth="1"/>
    <col min="11050" max="11052" width="9.140625" style="1"/>
    <col min="11053" max="11053" width="11.85546875" style="1" customWidth="1"/>
    <col min="11054" max="11059" width="9.140625" style="1"/>
    <col min="11060" max="11060" width="11.140625" style="1" customWidth="1"/>
    <col min="11061" max="11061" width="11.28515625" style="1" customWidth="1"/>
    <col min="11062" max="11065" width="9.140625" style="1"/>
    <col min="11066" max="11066" width="12.5703125" style="1" customWidth="1"/>
    <col min="11067" max="11264" width="9.140625" style="1"/>
    <col min="11265" max="11265" width="25" style="1" customWidth="1"/>
    <col min="11266" max="11266" width="1.140625" style="1" customWidth="1"/>
    <col min="11267" max="11267" width="11.42578125" style="1" customWidth="1"/>
    <col min="11268" max="11273" width="9.140625" style="1"/>
    <col min="11274" max="11275" width="10.28515625" style="1" customWidth="1"/>
    <col min="11276" max="11278" width="9.140625" style="1"/>
    <col min="11279" max="11279" width="16.5703125" style="1" customWidth="1"/>
    <col min="11280" max="11290" width="0" style="1" hidden="1" customWidth="1"/>
    <col min="11291" max="11291" width="13.28515625" style="1" customWidth="1"/>
    <col min="11292" max="11292" width="11.28515625" style="1" customWidth="1"/>
    <col min="11293" max="11294" width="9.140625" style="1"/>
    <col min="11295" max="11295" width="10" style="1" customWidth="1"/>
    <col min="11296" max="11297" width="10.5703125" style="1" customWidth="1"/>
    <col min="11298" max="11298" width="9" style="1" customWidth="1"/>
    <col min="11299" max="11300" width="10.140625" style="1" customWidth="1"/>
    <col min="11301" max="11304" width="9.140625" style="1"/>
    <col min="11305" max="11305" width="11.5703125" style="1" customWidth="1"/>
    <col min="11306" max="11308" width="9.140625" style="1"/>
    <col min="11309" max="11309" width="11.85546875" style="1" customWidth="1"/>
    <col min="11310" max="11315" width="9.140625" style="1"/>
    <col min="11316" max="11316" width="11.140625" style="1" customWidth="1"/>
    <col min="11317" max="11317" width="11.28515625" style="1" customWidth="1"/>
    <col min="11318" max="11321" width="9.140625" style="1"/>
    <col min="11322" max="11322" width="12.5703125" style="1" customWidth="1"/>
    <col min="11323" max="11520" width="9.140625" style="1"/>
    <col min="11521" max="11521" width="25" style="1" customWidth="1"/>
    <col min="11522" max="11522" width="1.140625" style="1" customWidth="1"/>
    <col min="11523" max="11523" width="11.42578125" style="1" customWidth="1"/>
    <col min="11524" max="11529" width="9.140625" style="1"/>
    <col min="11530" max="11531" width="10.28515625" style="1" customWidth="1"/>
    <col min="11532" max="11534" width="9.140625" style="1"/>
    <col min="11535" max="11535" width="16.5703125" style="1" customWidth="1"/>
    <col min="11536" max="11546" width="0" style="1" hidden="1" customWidth="1"/>
    <col min="11547" max="11547" width="13.28515625" style="1" customWidth="1"/>
    <col min="11548" max="11548" width="11.28515625" style="1" customWidth="1"/>
    <col min="11549" max="11550" width="9.140625" style="1"/>
    <col min="11551" max="11551" width="10" style="1" customWidth="1"/>
    <col min="11552" max="11553" width="10.5703125" style="1" customWidth="1"/>
    <col min="11554" max="11554" width="9" style="1" customWidth="1"/>
    <col min="11555" max="11556" width="10.140625" style="1" customWidth="1"/>
    <col min="11557" max="11560" width="9.140625" style="1"/>
    <col min="11561" max="11561" width="11.5703125" style="1" customWidth="1"/>
    <col min="11562" max="11564" width="9.140625" style="1"/>
    <col min="11565" max="11565" width="11.85546875" style="1" customWidth="1"/>
    <col min="11566" max="11571" width="9.140625" style="1"/>
    <col min="11572" max="11572" width="11.140625" style="1" customWidth="1"/>
    <col min="11573" max="11573" width="11.28515625" style="1" customWidth="1"/>
    <col min="11574" max="11577" width="9.140625" style="1"/>
    <col min="11578" max="11578" width="12.5703125" style="1" customWidth="1"/>
    <col min="11579" max="11776" width="9.140625" style="1"/>
    <col min="11777" max="11777" width="25" style="1" customWidth="1"/>
    <col min="11778" max="11778" width="1.140625" style="1" customWidth="1"/>
    <col min="11779" max="11779" width="11.42578125" style="1" customWidth="1"/>
    <col min="11780" max="11785" width="9.140625" style="1"/>
    <col min="11786" max="11787" width="10.28515625" style="1" customWidth="1"/>
    <col min="11788" max="11790" width="9.140625" style="1"/>
    <col min="11791" max="11791" width="16.5703125" style="1" customWidth="1"/>
    <col min="11792" max="11802" width="0" style="1" hidden="1" customWidth="1"/>
    <col min="11803" max="11803" width="13.28515625" style="1" customWidth="1"/>
    <col min="11804" max="11804" width="11.28515625" style="1" customWidth="1"/>
    <col min="11805" max="11806" width="9.140625" style="1"/>
    <col min="11807" max="11807" width="10" style="1" customWidth="1"/>
    <col min="11808" max="11809" width="10.5703125" style="1" customWidth="1"/>
    <col min="11810" max="11810" width="9" style="1" customWidth="1"/>
    <col min="11811" max="11812" width="10.140625" style="1" customWidth="1"/>
    <col min="11813" max="11816" width="9.140625" style="1"/>
    <col min="11817" max="11817" width="11.5703125" style="1" customWidth="1"/>
    <col min="11818" max="11820" width="9.140625" style="1"/>
    <col min="11821" max="11821" width="11.85546875" style="1" customWidth="1"/>
    <col min="11822" max="11827" width="9.140625" style="1"/>
    <col min="11828" max="11828" width="11.140625" style="1" customWidth="1"/>
    <col min="11829" max="11829" width="11.28515625" style="1" customWidth="1"/>
    <col min="11830" max="11833" width="9.140625" style="1"/>
    <col min="11834" max="11834" width="12.5703125" style="1" customWidth="1"/>
    <col min="11835" max="12032" width="9.140625" style="1"/>
    <col min="12033" max="12033" width="25" style="1" customWidth="1"/>
    <col min="12034" max="12034" width="1.140625" style="1" customWidth="1"/>
    <col min="12035" max="12035" width="11.42578125" style="1" customWidth="1"/>
    <col min="12036" max="12041" width="9.140625" style="1"/>
    <col min="12042" max="12043" width="10.28515625" style="1" customWidth="1"/>
    <col min="12044" max="12046" width="9.140625" style="1"/>
    <col min="12047" max="12047" width="16.5703125" style="1" customWidth="1"/>
    <col min="12048" max="12058" width="0" style="1" hidden="1" customWidth="1"/>
    <col min="12059" max="12059" width="13.28515625" style="1" customWidth="1"/>
    <col min="12060" max="12060" width="11.28515625" style="1" customWidth="1"/>
    <col min="12061" max="12062" width="9.140625" style="1"/>
    <col min="12063" max="12063" width="10" style="1" customWidth="1"/>
    <col min="12064" max="12065" width="10.5703125" style="1" customWidth="1"/>
    <col min="12066" max="12066" width="9" style="1" customWidth="1"/>
    <col min="12067" max="12068" width="10.140625" style="1" customWidth="1"/>
    <col min="12069" max="12072" width="9.140625" style="1"/>
    <col min="12073" max="12073" width="11.5703125" style="1" customWidth="1"/>
    <col min="12074" max="12076" width="9.140625" style="1"/>
    <col min="12077" max="12077" width="11.85546875" style="1" customWidth="1"/>
    <col min="12078" max="12083" width="9.140625" style="1"/>
    <col min="12084" max="12084" width="11.140625" style="1" customWidth="1"/>
    <col min="12085" max="12085" width="11.28515625" style="1" customWidth="1"/>
    <col min="12086" max="12089" width="9.140625" style="1"/>
    <col min="12090" max="12090" width="12.5703125" style="1" customWidth="1"/>
    <col min="12091" max="12288" width="9.140625" style="1"/>
    <col min="12289" max="12289" width="25" style="1" customWidth="1"/>
    <col min="12290" max="12290" width="1.140625" style="1" customWidth="1"/>
    <col min="12291" max="12291" width="11.42578125" style="1" customWidth="1"/>
    <col min="12292" max="12297" width="9.140625" style="1"/>
    <col min="12298" max="12299" width="10.28515625" style="1" customWidth="1"/>
    <col min="12300" max="12302" width="9.140625" style="1"/>
    <col min="12303" max="12303" width="16.5703125" style="1" customWidth="1"/>
    <col min="12304" max="12314" width="0" style="1" hidden="1" customWidth="1"/>
    <col min="12315" max="12315" width="13.28515625" style="1" customWidth="1"/>
    <col min="12316" max="12316" width="11.28515625" style="1" customWidth="1"/>
    <col min="12317" max="12318" width="9.140625" style="1"/>
    <col min="12319" max="12319" width="10" style="1" customWidth="1"/>
    <col min="12320" max="12321" width="10.5703125" style="1" customWidth="1"/>
    <col min="12322" max="12322" width="9" style="1" customWidth="1"/>
    <col min="12323" max="12324" width="10.140625" style="1" customWidth="1"/>
    <col min="12325" max="12328" width="9.140625" style="1"/>
    <col min="12329" max="12329" width="11.5703125" style="1" customWidth="1"/>
    <col min="12330" max="12332" width="9.140625" style="1"/>
    <col min="12333" max="12333" width="11.85546875" style="1" customWidth="1"/>
    <col min="12334" max="12339" width="9.140625" style="1"/>
    <col min="12340" max="12340" width="11.140625" style="1" customWidth="1"/>
    <col min="12341" max="12341" width="11.28515625" style="1" customWidth="1"/>
    <col min="12342" max="12345" width="9.140625" style="1"/>
    <col min="12346" max="12346" width="12.5703125" style="1" customWidth="1"/>
    <col min="12347" max="12544" width="9.140625" style="1"/>
    <col min="12545" max="12545" width="25" style="1" customWidth="1"/>
    <col min="12546" max="12546" width="1.140625" style="1" customWidth="1"/>
    <col min="12547" max="12547" width="11.42578125" style="1" customWidth="1"/>
    <col min="12548" max="12553" width="9.140625" style="1"/>
    <col min="12554" max="12555" width="10.28515625" style="1" customWidth="1"/>
    <col min="12556" max="12558" width="9.140625" style="1"/>
    <col min="12559" max="12559" width="16.5703125" style="1" customWidth="1"/>
    <col min="12560" max="12570" width="0" style="1" hidden="1" customWidth="1"/>
    <col min="12571" max="12571" width="13.28515625" style="1" customWidth="1"/>
    <col min="12572" max="12572" width="11.28515625" style="1" customWidth="1"/>
    <col min="12573" max="12574" width="9.140625" style="1"/>
    <col min="12575" max="12575" width="10" style="1" customWidth="1"/>
    <col min="12576" max="12577" width="10.5703125" style="1" customWidth="1"/>
    <col min="12578" max="12578" width="9" style="1" customWidth="1"/>
    <col min="12579" max="12580" width="10.140625" style="1" customWidth="1"/>
    <col min="12581" max="12584" width="9.140625" style="1"/>
    <col min="12585" max="12585" width="11.5703125" style="1" customWidth="1"/>
    <col min="12586" max="12588" width="9.140625" style="1"/>
    <col min="12589" max="12589" width="11.85546875" style="1" customWidth="1"/>
    <col min="12590" max="12595" width="9.140625" style="1"/>
    <col min="12596" max="12596" width="11.140625" style="1" customWidth="1"/>
    <col min="12597" max="12597" width="11.28515625" style="1" customWidth="1"/>
    <col min="12598" max="12601" width="9.140625" style="1"/>
    <col min="12602" max="12602" width="12.5703125" style="1" customWidth="1"/>
    <col min="12603" max="12800" width="9.140625" style="1"/>
    <col min="12801" max="12801" width="25" style="1" customWidth="1"/>
    <col min="12802" max="12802" width="1.140625" style="1" customWidth="1"/>
    <col min="12803" max="12803" width="11.42578125" style="1" customWidth="1"/>
    <col min="12804" max="12809" width="9.140625" style="1"/>
    <col min="12810" max="12811" width="10.28515625" style="1" customWidth="1"/>
    <col min="12812" max="12814" width="9.140625" style="1"/>
    <col min="12815" max="12815" width="16.5703125" style="1" customWidth="1"/>
    <col min="12816" max="12826" width="0" style="1" hidden="1" customWidth="1"/>
    <col min="12827" max="12827" width="13.28515625" style="1" customWidth="1"/>
    <col min="12828" max="12828" width="11.28515625" style="1" customWidth="1"/>
    <col min="12829" max="12830" width="9.140625" style="1"/>
    <col min="12831" max="12831" width="10" style="1" customWidth="1"/>
    <col min="12832" max="12833" width="10.5703125" style="1" customWidth="1"/>
    <col min="12834" max="12834" width="9" style="1" customWidth="1"/>
    <col min="12835" max="12836" width="10.140625" style="1" customWidth="1"/>
    <col min="12837" max="12840" width="9.140625" style="1"/>
    <col min="12841" max="12841" width="11.5703125" style="1" customWidth="1"/>
    <col min="12842" max="12844" width="9.140625" style="1"/>
    <col min="12845" max="12845" width="11.85546875" style="1" customWidth="1"/>
    <col min="12846" max="12851" width="9.140625" style="1"/>
    <col min="12852" max="12852" width="11.140625" style="1" customWidth="1"/>
    <col min="12853" max="12853" width="11.28515625" style="1" customWidth="1"/>
    <col min="12854" max="12857" width="9.140625" style="1"/>
    <col min="12858" max="12858" width="12.5703125" style="1" customWidth="1"/>
    <col min="12859" max="13056" width="9.140625" style="1"/>
    <col min="13057" max="13057" width="25" style="1" customWidth="1"/>
    <col min="13058" max="13058" width="1.140625" style="1" customWidth="1"/>
    <col min="13059" max="13059" width="11.42578125" style="1" customWidth="1"/>
    <col min="13060" max="13065" width="9.140625" style="1"/>
    <col min="13066" max="13067" width="10.28515625" style="1" customWidth="1"/>
    <col min="13068" max="13070" width="9.140625" style="1"/>
    <col min="13071" max="13071" width="16.5703125" style="1" customWidth="1"/>
    <col min="13072" max="13082" width="0" style="1" hidden="1" customWidth="1"/>
    <col min="13083" max="13083" width="13.28515625" style="1" customWidth="1"/>
    <col min="13084" max="13084" width="11.28515625" style="1" customWidth="1"/>
    <col min="13085" max="13086" width="9.140625" style="1"/>
    <col min="13087" max="13087" width="10" style="1" customWidth="1"/>
    <col min="13088" max="13089" width="10.5703125" style="1" customWidth="1"/>
    <col min="13090" max="13090" width="9" style="1" customWidth="1"/>
    <col min="13091" max="13092" width="10.140625" style="1" customWidth="1"/>
    <col min="13093" max="13096" width="9.140625" style="1"/>
    <col min="13097" max="13097" width="11.5703125" style="1" customWidth="1"/>
    <col min="13098" max="13100" width="9.140625" style="1"/>
    <col min="13101" max="13101" width="11.85546875" style="1" customWidth="1"/>
    <col min="13102" max="13107" width="9.140625" style="1"/>
    <col min="13108" max="13108" width="11.140625" style="1" customWidth="1"/>
    <col min="13109" max="13109" width="11.28515625" style="1" customWidth="1"/>
    <col min="13110" max="13113" width="9.140625" style="1"/>
    <col min="13114" max="13114" width="12.5703125" style="1" customWidth="1"/>
    <col min="13115" max="13312" width="9.140625" style="1"/>
    <col min="13313" max="13313" width="25" style="1" customWidth="1"/>
    <col min="13314" max="13314" width="1.140625" style="1" customWidth="1"/>
    <col min="13315" max="13315" width="11.42578125" style="1" customWidth="1"/>
    <col min="13316" max="13321" width="9.140625" style="1"/>
    <col min="13322" max="13323" width="10.28515625" style="1" customWidth="1"/>
    <col min="13324" max="13326" width="9.140625" style="1"/>
    <col min="13327" max="13327" width="16.5703125" style="1" customWidth="1"/>
    <col min="13328" max="13338" width="0" style="1" hidden="1" customWidth="1"/>
    <col min="13339" max="13339" width="13.28515625" style="1" customWidth="1"/>
    <col min="13340" max="13340" width="11.28515625" style="1" customWidth="1"/>
    <col min="13341" max="13342" width="9.140625" style="1"/>
    <col min="13343" max="13343" width="10" style="1" customWidth="1"/>
    <col min="13344" max="13345" width="10.5703125" style="1" customWidth="1"/>
    <col min="13346" max="13346" width="9" style="1" customWidth="1"/>
    <col min="13347" max="13348" width="10.140625" style="1" customWidth="1"/>
    <col min="13349" max="13352" width="9.140625" style="1"/>
    <col min="13353" max="13353" width="11.5703125" style="1" customWidth="1"/>
    <col min="13354" max="13356" width="9.140625" style="1"/>
    <col min="13357" max="13357" width="11.85546875" style="1" customWidth="1"/>
    <col min="13358" max="13363" width="9.140625" style="1"/>
    <col min="13364" max="13364" width="11.140625" style="1" customWidth="1"/>
    <col min="13365" max="13365" width="11.28515625" style="1" customWidth="1"/>
    <col min="13366" max="13369" width="9.140625" style="1"/>
    <col min="13370" max="13370" width="12.5703125" style="1" customWidth="1"/>
    <col min="13371" max="13568" width="9.140625" style="1"/>
    <col min="13569" max="13569" width="25" style="1" customWidth="1"/>
    <col min="13570" max="13570" width="1.140625" style="1" customWidth="1"/>
    <col min="13571" max="13571" width="11.42578125" style="1" customWidth="1"/>
    <col min="13572" max="13577" width="9.140625" style="1"/>
    <col min="13578" max="13579" width="10.28515625" style="1" customWidth="1"/>
    <col min="13580" max="13582" width="9.140625" style="1"/>
    <col min="13583" max="13583" width="16.5703125" style="1" customWidth="1"/>
    <col min="13584" max="13594" width="0" style="1" hidden="1" customWidth="1"/>
    <col min="13595" max="13595" width="13.28515625" style="1" customWidth="1"/>
    <col min="13596" max="13596" width="11.28515625" style="1" customWidth="1"/>
    <col min="13597" max="13598" width="9.140625" style="1"/>
    <col min="13599" max="13599" width="10" style="1" customWidth="1"/>
    <col min="13600" max="13601" width="10.5703125" style="1" customWidth="1"/>
    <col min="13602" max="13602" width="9" style="1" customWidth="1"/>
    <col min="13603" max="13604" width="10.140625" style="1" customWidth="1"/>
    <col min="13605" max="13608" width="9.140625" style="1"/>
    <col min="13609" max="13609" width="11.5703125" style="1" customWidth="1"/>
    <col min="13610" max="13612" width="9.140625" style="1"/>
    <col min="13613" max="13613" width="11.85546875" style="1" customWidth="1"/>
    <col min="13614" max="13619" width="9.140625" style="1"/>
    <col min="13620" max="13620" width="11.140625" style="1" customWidth="1"/>
    <col min="13621" max="13621" width="11.28515625" style="1" customWidth="1"/>
    <col min="13622" max="13625" width="9.140625" style="1"/>
    <col min="13626" max="13626" width="12.5703125" style="1" customWidth="1"/>
    <col min="13627" max="13824" width="9.140625" style="1"/>
    <col min="13825" max="13825" width="25" style="1" customWidth="1"/>
    <col min="13826" max="13826" width="1.140625" style="1" customWidth="1"/>
    <col min="13827" max="13827" width="11.42578125" style="1" customWidth="1"/>
    <col min="13828" max="13833" width="9.140625" style="1"/>
    <col min="13834" max="13835" width="10.28515625" style="1" customWidth="1"/>
    <col min="13836" max="13838" width="9.140625" style="1"/>
    <col min="13839" max="13839" width="16.5703125" style="1" customWidth="1"/>
    <col min="13840" max="13850" width="0" style="1" hidden="1" customWidth="1"/>
    <col min="13851" max="13851" width="13.28515625" style="1" customWidth="1"/>
    <col min="13852" max="13852" width="11.28515625" style="1" customWidth="1"/>
    <col min="13853" max="13854" width="9.140625" style="1"/>
    <col min="13855" max="13855" width="10" style="1" customWidth="1"/>
    <col min="13856" max="13857" width="10.5703125" style="1" customWidth="1"/>
    <col min="13858" max="13858" width="9" style="1" customWidth="1"/>
    <col min="13859" max="13860" width="10.140625" style="1" customWidth="1"/>
    <col min="13861" max="13864" width="9.140625" style="1"/>
    <col min="13865" max="13865" width="11.5703125" style="1" customWidth="1"/>
    <col min="13866" max="13868" width="9.140625" style="1"/>
    <col min="13869" max="13869" width="11.85546875" style="1" customWidth="1"/>
    <col min="13870" max="13875" width="9.140625" style="1"/>
    <col min="13876" max="13876" width="11.140625" style="1" customWidth="1"/>
    <col min="13877" max="13877" width="11.28515625" style="1" customWidth="1"/>
    <col min="13878" max="13881" width="9.140625" style="1"/>
    <col min="13882" max="13882" width="12.5703125" style="1" customWidth="1"/>
    <col min="13883" max="14080" width="9.140625" style="1"/>
    <col min="14081" max="14081" width="25" style="1" customWidth="1"/>
    <col min="14082" max="14082" width="1.140625" style="1" customWidth="1"/>
    <col min="14083" max="14083" width="11.42578125" style="1" customWidth="1"/>
    <col min="14084" max="14089" width="9.140625" style="1"/>
    <col min="14090" max="14091" width="10.28515625" style="1" customWidth="1"/>
    <col min="14092" max="14094" width="9.140625" style="1"/>
    <col min="14095" max="14095" width="16.5703125" style="1" customWidth="1"/>
    <col min="14096" max="14106" width="0" style="1" hidden="1" customWidth="1"/>
    <col min="14107" max="14107" width="13.28515625" style="1" customWidth="1"/>
    <col min="14108" max="14108" width="11.28515625" style="1" customWidth="1"/>
    <col min="14109" max="14110" width="9.140625" style="1"/>
    <col min="14111" max="14111" width="10" style="1" customWidth="1"/>
    <col min="14112" max="14113" width="10.5703125" style="1" customWidth="1"/>
    <col min="14114" max="14114" width="9" style="1" customWidth="1"/>
    <col min="14115" max="14116" width="10.140625" style="1" customWidth="1"/>
    <col min="14117" max="14120" width="9.140625" style="1"/>
    <col min="14121" max="14121" width="11.5703125" style="1" customWidth="1"/>
    <col min="14122" max="14124" width="9.140625" style="1"/>
    <col min="14125" max="14125" width="11.85546875" style="1" customWidth="1"/>
    <col min="14126" max="14131" width="9.140625" style="1"/>
    <col min="14132" max="14132" width="11.140625" style="1" customWidth="1"/>
    <col min="14133" max="14133" width="11.28515625" style="1" customWidth="1"/>
    <col min="14134" max="14137" width="9.140625" style="1"/>
    <col min="14138" max="14138" width="12.5703125" style="1" customWidth="1"/>
    <col min="14139" max="14336" width="9.140625" style="1"/>
    <col min="14337" max="14337" width="25" style="1" customWidth="1"/>
    <col min="14338" max="14338" width="1.140625" style="1" customWidth="1"/>
    <col min="14339" max="14339" width="11.42578125" style="1" customWidth="1"/>
    <col min="14340" max="14345" width="9.140625" style="1"/>
    <col min="14346" max="14347" width="10.28515625" style="1" customWidth="1"/>
    <col min="14348" max="14350" width="9.140625" style="1"/>
    <col min="14351" max="14351" width="16.5703125" style="1" customWidth="1"/>
    <col min="14352" max="14362" width="0" style="1" hidden="1" customWidth="1"/>
    <col min="14363" max="14363" width="13.28515625" style="1" customWidth="1"/>
    <col min="14364" max="14364" width="11.28515625" style="1" customWidth="1"/>
    <col min="14365" max="14366" width="9.140625" style="1"/>
    <col min="14367" max="14367" width="10" style="1" customWidth="1"/>
    <col min="14368" max="14369" width="10.5703125" style="1" customWidth="1"/>
    <col min="14370" max="14370" width="9" style="1" customWidth="1"/>
    <col min="14371" max="14372" width="10.140625" style="1" customWidth="1"/>
    <col min="14373" max="14376" width="9.140625" style="1"/>
    <col min="14377" max="14377" width="11.5703125" style="1" customWidth="1"/>
    <col min="14378" max="14380" width="9.140625" style="1"/>
    <col min="14381" max="14381" width="11.85546875" style="1" customWidth="1"/>
    <col min="14382" max="14387" width="9.140625" style="1"/>
    <col min="14388" max="14388" width="11.140625" style="1" customWidth="1"/>
    <col min="14389" max="14389" width="11.28515625" style="1" customWidth="1"/>
    <col min="14390" max="14393" width="9.140625" style="1"/>
    <col min="14394" max="14394" width="12.5703125" style="1" customWidth="1"/>
    <col min="14395" max="14592" width="9.140625" style="1"/>
    <col min="14593" max="14593" width="25" style="1" customWidth="1"/>
    <col min="14594" max="14594" width="1.140625" style="1" customWidth="1"/>
    <col min="14595" max="14595" width="11.42578125" style="1" customWidth="1"/>
    <col min="14596" max="14601" width="9.140625" style="1"/>
    <col min="14602" max="14603" width="10.28515625" style="1" customWidth="1"/>
    <col min="14604" max="14606" width="9.140625" style="1"/>
    <col min="14607" max="14607" width="16.5703125" style="1" customWidth="1"/>
    <col min="14608" max="14618" width="0" style="1" hidden="1" customWidth="1"/>
    <col min="14619" max="14619" width="13.28515625" style="1" customWidth="1"/>
    <col min="14620" max="14620" width="11.28515625" style="1" customWidth="1"/>
    <col min="14621" max="14622" width="9.140625" style="1"/>
    <col min="14623" max="14623" width="10" style="1" customWidth="1"/>
    <col min="14624" max="14625" width="10.5703125" style="1" customWidth="1"/>
    <col min="14626" max="14626" width="9" style="1" customWidth="1"/>
    <col min="14627" max="14628" width="10.140625" style="1" customWidth="1"/>
    <col min="14629" max="14632" width="9.140625" style="1"/>
    <col min="14633" max="14633" width="11.5703125" style="1" customWidth="1"/>
    <col min="14634" max="14636" width="9.140625" style="1"/>
    <col min="14637" max="14637" width="11.85546875" style="1" customWidth="1"/>
    <col min="14638" max="14643" width="9.140625" style="1"/>
    <col min="14644" max="14644" width="11.140625" style="1" customWidth="1"/>
    <col min="14645" max="14645" width="11.28515625" style="1" customWidth="1"/>
    <col min="14646" max="14649" width="9.140625" style="1"/>
    <col min="14650" max="14650" width="12.5703125" style="1" customWidth="1"/>
    <col min="14651" max="14848" width="9.140625" style="1"/>
    <col min="14849" max="14849" width="25" style="1" customWidth="1"/>
    <col min="14850" max="14850" width="1.140625" style="1" customWidth="1"/>
    <col min="14851" max="14851" width="11.42578125" style="1" customWidth="1"/>
    <col min="14852" max="14857" width="9.140625" style="1"/>
    <col min="14858" max="14859" width="10.28515625" style="1" customWidth="1"/>
    <col min="14860" max="14862" width="9.140625" style="1"/>
    <col min="14863" max="14863" width="16.5703125" style="1" customWidth="1"/>
    <col min="14864" max="14874" width="0" style="1" hidden="1" customWidth="1"/>
    <col min="14875" max="14875" width="13.28515625" style="1" customWidth="1"/>
    <col min="14876" max="14876" width="11.28515625" style="1" customWidth="1"/>
    <col min="14877" max="14878" width="9.140625" style="1"/>
    <col min="14879" max="14879" width="10" style="1" customWidth="1"/>
    <col min="14880" max="14881" width="10.5703125" style="1" customWidth="1"/>
    <col min="14882" max="14882" width="9" style="1" customWidth="1"/>
    <col min="14883" max="14884" width="10.140625" style="1" customWidth="1"/>
    <col min="14885" max="14888" width="9.140625" style="1"/>
    <col min="14889" max="14889" width="11.5703125" style="1" customWidth="1"/>
    <col min="14890" max="14892" width="9.140625" style="1"/>
    <col min="14893" max="14893" width="11.85546875" style="1" customWidth="1"/>
    <col min="14894" max="14899" width="9.140625" style="1"/>
    <col min="14900" max="14900" width="11.140625" style="1" customWidth="1"/>
    <col min="14901" max="14901" width="11.28515625" style="1" customWidth="1"/>
    <col min="14902" max="14905" width="9.140625" style="1"/>
    <col min="14906" max="14906" width="12.5703125" style="1" customWidth="1"/>
    <col min="14907" max="15104" width="9.140625" style="1"/>
    <col min="15105" max="15105" width="25" style="1" customWidth="1"/>
    <col min="15106" max="15106" width="1.140625" style="1" customWidth="1"/>
    <col min="15107" max="15107" width="11.42578125" style="1" customWidth="1"/>
    <col min="15108" max="15113" width="9.140625" style="1"/>
    <col min="15114" max="15115" width="10.28515625" style="1" customWidth="1"/>
    <col min="15116" max="15118" width="9.140625" style="1"/>
    <col min="15119" max="15119" width="16.5703125" style="1" customWidth="1"/>
    <col min="15120" max="15130" width="0" style="1" hidden="1" customWidth="1"/>
    <col min="15131" max="15131" width="13.28515625" style="1" customWidth="1"/>
    <col min="15132" max="15132" width="11.28515625" style="1" customWidth="1"/>
    <col min="15133" max="15134" width="9.140625" style="1"/>
    <col min="15135" max="15135" width="10" style="1" customWidth="1"/>
    <col min="15136" max="15137" width="10.5703125" style="1" customWidth="1"/>
    <col min="15138" max="15138" width="9" style="1" customWidth="1"/>
    <col min="15139" max="15140" width="10.140625" style="1" customWidth="1"/>
    <col min="15141" max="15144" width="9.140625" style="1"/>
    <col min="15145" max="15145" width="11.5703125" style="1" customWidth="1"/>
    <col min="15146" max="15148" width="9.140625" style="1"/>
    <col min="15149" max="15149" width="11.85546875" style="1" customWidth="1"/>
    <col min="15150" max="15155" width="9.140625" style="1"/>
    <col min="15156" max="15156" width="11.140625" style="1" customWidth="1"/>
    <col min="15157" max="15157" width="11.28515625" style="1" customWidth="1"/>
    <col min="15158" max="15161" width="9.140625" style="1"/>
    <col min="15162" max="15162" width="12.5703125" style="1" customWidth="1"/>
    <col min="15163" max="15360" width="9.140625" style="1"/>
    <col min="15361" max="15361" width="25" style="1" customWidth="1"/>
    <col min="15362" max="15362" width="1.140625" style="1" customWidth="1"/>
    <col min="15363" max="15363" width="11.42578125" style="1" customWidth="1"/>
    <col min="15364" max="15369" width="9.140625" style="1"/>
    <col min="15370" max="15371" width="10.28515625" style="1" customWidth="1"/>
    <col min="15372" max="15374" width="9.140625" style="1"/>
    <col min="15375" max="15375" width="16.5703125" style="1" customWidth="1"/>
    <col min="15376" max="15386" width="0" style="1" hidden="1" customWidth="1"/>
    <col min="15387" max="15387" width="13.28515625" style="1" customWidth="1"/>
    <col min="15388" max="15388" width="11.28515625" style="1" customWidth="1"/>
    <col min="15389" max="15390" width="9.140625" style="1"/>
    <col min="15391" max="15391" width="10" style="1" customWidth="1"/>
    <col min="15392" max="15393" width="10.5703125" style="1" customWidth="1"/>
    <col min="15394" max="15394" width="9" style="1" customWidth="1"/>
    <col min="15395" max="15396" width="10.140625" style="1" customWidth="1"/>
    <col min="15397" max="15400" width="9.140625" style="1"/>
    <col min="15401" max="15401" width="11.5703125" style="1" customWidth="1"/>
    <col min="15402" max="15404" width="9.140625" style="1"/>
    <col min="15405" max="15405" width="11.85546875" style="1" customWidth="1"/>
    <col min="15406" max="15411" width="9.140625" style="1"/>
    <col min="15412" max="15412" width="11.140625" style="1" customWidth="1"/>
    <col min="15413" max="15413" width="11.28515625" style="1" customWidth="1"/>
    <col min="15414" max="15417" width="9.140625" style="1"/>
    <col min="15418" max="15418" width="12.5703125" style="1" customWidth="1"/>
    <col min="15419" max="15616" width="9.140625" style="1"/>
    <col min="15617" max="15617" width="25" style="1" customWidth="1"/>
    <col min="15618" max="15618" width="1.140625" style="1" customWidth="1"/>
    <col min="15619" max="15619" width="11.42578125" style="1" customWidth="1"/>
    <col min="15620" max="15625" width="9.140625" style="1"/>
    <col min="15626" max="15627" width="10.28515625" style="1" customWidth="1"/>
    <col min="15628" max="15630" width="9.140625" style="1"/>
    <col min="15631" max="15631" width="16.5703125" style="1" customWidth="1"/>
    <col min="15632" max="15642" width="0" style="1" hidden="1" customWidth="1"/>
    <col min="15643" max="15643" width="13.28515625" style="1" customWidth="1"/>
    <col min="15644" max="15644" width="11.28515625" style="1" customWidth="1"/>
    <col min="15645" max="15646" width="9.140625" style="1"/>
    <col min="15647" max="15647" width="10" style="1" customWidth="1"/>
    <col min="15648" max="15649" width="10.5703125" style="1" customWidth="1"/>
    <col min="15650" max="15650" width="9" style="1" customWidth="1"/>
    <col min="15651" max="15652" width="10.140625" style="1" customWidth="1"/>
    <col min="15653" max="15656" width="9.140625" style="1"/>
    <col min="15657" max="15657" width="11.5703125" style="1" customWidth="1"/>
    <col min="15658" max="15660" width="9.140625" style="1"/>
    <col min="15661" max="15661" width="11.85546875" style="1" customWidth="1"/>
    <col min="15662" max="15667" width="9.140625" style="1"/>
    <col min="15668" max="15668" width="11.140625" style="1" customWidth="1"/>
    <col min="15669" max="15669" width="11.28515625" style="1" customWidth="1"/>
    <col min="15670" max="15673" width="9.140625" style="1"/>
    <col min="15674" max="15674" width="12.5703125" style="1" customWidth="1"/>
    <col min="15675" max="15872" width="9.140625" style="1"/>
    <col min="15873" max="15873" width="25" style="1" customWidth="1"/>
    <col min="15874" max="15874" width="1.140625" style="1" customWidth="1"/>
    <col min="15875" max="15875" width="11.42578125" style="1" customWidth="1"/>
    <col min="15876" max="15881" width="9.140625" style="1"/>
    <col min="15882" max="15883" width="10.28515625" style="1" customWidth="1"/>
    <col min="15884" max="15886" width="9.140625" style="1"/>
    <col min="15887" max="15887" width="16.5703125" style="1" customWidth="1"/>
    <col min="15888" max="15898" width="0" style="1" hidden="1" customWidth="1"/>
    <col min="15899" max="15899" width="13.28515625" style="1" customWidth="1"/>
    <col min="15900" max="15900" width="11.28515625" style="1" customWidth="1"/>
    <col min="15901" max="15902" width="9.140625" style="1"/>
    <col min="15903" max="15903" width="10" style="1" customWidth="1"/>
    <col min="15904" max="15905" width="10.5703125" style="1" customWidth="1"/>
    <col min="15906" max="15906" width="9" style="1" customWidth="1"/>
    <col min="15907" max="15908" width="10.140625" style="1" customWidth="1"/>
    <col min="15909" max="15912" width="9.140625" style="1"/>
    <col min="15913" max="15913" width="11.5703125" style="1" customWidth="1"/>
    <col min="15914" max="15916" width="9.140625" style="1"/>
    <col min="15917" max="15917" width="11.85546875" style="1" customWidth="1"/>
    <col min="15918" max="15923" width="9.140625" style="1"/>
    <col min="15924" max="15924" width="11.140625" style="1" customWidth="1"/>
    <col min="15925" max="15925" width="11.28515625" style="1" customWidth="1"/>
    <col min="15926" max="15929" width="9.140625" style="1"/>
    <col min="15930" max="15930" width="12.5703125" style="1" customWidth="1"/>
    <col min="15931" max="16128" width="9.140625" style="1"/>
    <col min="16129" max="16129" width="25" style="1" customWidth="1"/>
    <col min="16130" max="16130" width="1.140625" style="1" customWidth="1"/>
    <col min="16131" max="16131" width="11.42578125" style="1" customWidth="1"/>
    <col min="16132" max="16137" width="9.140625" style="1"/>
    <col min="16138" max="16139" width="10.28515625" style="1" customWidth="1"/>
    <col min="16140" max="16142" width="9.140625" style="1"/>
    <col min="16143" max="16143" width="16.5703125" style="1" customWidth="1"/>
    <col min="16144" max="16154" width="0" style="1" hidden="1" customWidth="1"/>
    <col min="16155" max="16155" width="13.28515625" style="1" customWidth="1"/>
    <col min="16156" max="16156" width="11.28515625" style="1" customWidth="1"/>
    <col min="16157" max="16158" width="9.140625" style="1"/>
    <col min="16159" max="16159" width="10" style="1" customWidth="1"/>
    <col min="16160" max="16161" width="10.5703125" style="1" customWidth="1"/>
    <col min="16162" max="16162" width="9" style="1" customWidth="1"/>
    <col min="16163" max="16164" width="10.140625" style="1" customWidth="1"/>
    <col min="16165" max="16168" width="9.140625" style="1"/>
    <col min="16169" max="16169" width="11.5703125" style="1" customWidth="1"/>
    <col min="16170" max="16172" width="9.140625" style="1"/>
    <col min="16173" max="16173" width="11.85546875" style="1" customWidth="1"/>
    <col min="16174" max="16179" width="9.140625" style="1"/>
    <col min="16180" max="16180" width="11.140625" style="1" customWidth="1"/>
    <col min="16181" max="16181" width="11.28515625" style="1" customWidth="1"/>
    <col min="16182" max="16185" width="9.140625" style="1"/>
    <col min="16186" max="16186" width="12.5703125" style="1" customWidth="1"/>
    <col min="16187" max="16384" width="9.140625" style="1"/>
  </cols>
  <sheetData>
    <row r="2" spans="1:59">
      <c r="AC2" s="1">
        <f>SUM( IF(AC12:AM12&gt;0.1,1,0))</f>
        <v>0</v>
      </c>
      <c r="AD2" s="1">
        <f>SUM( IF(AD12:AO12&gt;0.1,1,0))</f>
        <v>0</v>
      </c>
      <c r="AE2" s="1">
        <f>SUM( IF(AE12:AP12&gt;0.1,1,0))</f>
        <v>0</v>
      </c>
      <c r="AF2" s="1">
        <f>SUM( IF(AF12:AQ12&gt;0.1,1,0))</f>
        <v>1</v>
      </c>
      <c r="AG2" s="1">
        <f t="shared" ref="AG2:AL2" si="0">SUM(IF(AG12:AR12&gt;0.1,1))</f>
        <v>0</v>
      </c>
      <c r="AH2" s="1">
        <f t="shared" si="0"/>
        <v>0</v>
      </c>
      <c r="AI2" s="1">
        <f t="shared" si="0"/>
        <v>0</v>
      </c>
      <c r="AJ2" s="1">
        <f t="shared" si="0"/>
        <v>0</v>
      </c>
      <c r="AK2" s="1">
        <f t="shared" si="0"/>
        <v>0</v>
      </c>
      <c r="AL2" s="1">
        <f t="shared" si="0"/>
        <v>0</v>
      </c>
    </row>
    <row r="4" spans="1:59">
      <c r="A4" s="171" t="s">
        <v>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6" spans="1:59">
      <c r="B6" s="172" t="s">
        <v>258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96"/>
    </row>
    <row r="8" spans="1:59" ht="51" customHeight="1">
      <c r="A8" s="5"/>
      <c r="B8" s="5"/>
      <c r="C8" s="6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8" t="s">
        <v>18</v>
      </c>
      <c r="P8" s="1" t="s">
        <v>7</v>
      </c>
      <c r="Q8" s="1" t="s">
        <v>8</v>
      </c>
      <c r="R8" s="1" t="s">
        <v>9</v>
      </c>
      <c r="S8" s="1" t="s">
        <v>10</v>
      </c>
      <c r="T8" s="1" t="s">
        <v>11</v>
      </c>
      <c r="U8" s="1" t="s">
        <v>12</v>
      </c>
      <c r="V8" s="1" t="s">
        <v>19</v>
      </c>
      <c r="W8" s="1" t="s">
        <v>20</v>
      </c>
      <c r="X8" s="1" t="s">
        <v>21</v>
      </c>
      <c r="Y8" s="1" t="s">
        <v>16</v>
      </c>
      <c r="Z8" s="1" t="s">
        <v>17</v>
      </c>
      <c r="AL8" s="34"/>
      <c r="AM8" s="39"/>
      <c r="AN8" s="39"/>
    </row>
    <row r="9" spans="1:59">
      <c r="C9" s="11"/>
      <c r="O9" s="2"/>
      <c r="V9" s="1" t="s">
        <v>23</v>
      </c>
      <c r="W9" s="1" t="s">
        <v>24</v>
      </c>
      <c r="X9" s="1" t="s">
        <v>25</v>
      </c>
    </row>
    <row r="10" spans="1:59" ht="16.5" customHeight="1">
      <c r="C10" s="2"/>
      <c r="O10" s="2"/>
      <c r="AB10" s="97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59">
      <c r="A11" s="1" t="s">
        <v>28</v>
      </c>
      <c r="B11" s="13">
        <v>0</v>
      </c>
      <c r="C11" s="2"/>
      <c r="O11" s="2"/>
    </row>
    <row r="12" spans="1:59" ht="51" customHeight="1">
      <c r="A12" s="14" t="s">
        <v>27</v>
      </c>
      <c r="B12" s="15"/>
      <c r="C12" s="2"/>
      <c r="D12" s="16">
        <f t="shared" ref="D12:N12" si="1">SUM(D41:D64)</f>
        <v>22</v>
      </c>
      <c r="E12" s="16">
        <f t="shared" si="1"/>
        <v>22</v>
      </c>
      <c r="F12" s="16">
        <f t="shared" si="1"/>
        <v>21</v>
      </c>
      <c r="G12" s="16">
        <f t="shared" si="1"/>
        <v>22</v>
      </c>
      <c r="H12" s="16">
        <f t="shared" si="1"/>
        <v>22</v>
      </c>
      <c r="I12" s="16">
        <f t="shared" si="1"/>
        <v>18</v>
      </c>
      <c r="J12" s="16">
        <f t="shared" si="1"/>
        <v>22</v>
      </c>
      <c r="K12" s="16">
        <f t="shared" si="1"/>
        <v>21</v>
      </c>
      <c r="L12" s="16">
        <f t="shared" si="1"/>
        <v>14</v>
      </c>
      <c r="M12" s="16">
        <f t="shared" si="1"/>
        <v>15</v>
      </c>
      <c r="N12" s="16">
        <f t="shared" si="1"/>
        <v>20</v>
      </c>
      <c r="O12" s="14" t="s">
        <v>29</v>
      </c>
      <c r="AC12" s="17"/>
      <c r="AD12" s="17"/>
      <c r="AE12" s="17"/>
      <c r="AF12" s="17" t="s">
        <v>259</v>
      </c>
      <c r="AG12" s="17"/>
      <c r="AH12" s="17"/>
      <c r="AI12" s="17"/>
      <c r="AJ12" s="17"/>
      <c r="AK12" s="17"/>
      <c r="AL12" s="17"/>
      <c r="AM12" s="17"/>
      <c r="AN12" s="17"/>
      <c r="AZ12" s="1" t="s">
        <v>260</v>
      </c>
    </row>
    <row r="13" spans="1:59" ht="25.5">
      <c r="C13" s="2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2"/>
      <c r="AC13" s="7" t="s">
        <v>7</v>
      </c>
      <c r="AD13" s="7" t="s">
        <v>8</v>
      </c>
      <c r="AE13" s="7" t="s">
        <v>9</v>
      </c>
      <c r="AF13" s="7" t="s">
        <v>10</v>
      </c>
      <c r="AG13" s="7" t="s">
        <v>11</v>
      </c>
      <c r="AH13" s="7" t="s">
        <v>12</v>
      </c>
      <c r="AI13" s="7" t="s">
        <v>13</v>
      </c>
      <c r="AJ13" s="7" t="s">
        <v>14</v>
      </c>
      <c r="AK13" s="7" t="s">
        <v>15</v>
      </c>
      <c r="AL13" s="7" t="s">
        <v>16</v>
      </c>
      <c r="AM13" s="7" t="s">
        <v>17</v>
      </c>
      <c r="AN13" s="7" t="s">
        <v>261</v>
      </c>
      <c r="AO13" s="120" t="s">
        <v>262</v>
      </c>
      <c r="AP13" s="6" t="s">
        <v>18</v>
      </c>
    </row>
    <row r="14" spans="1:59">
      <c r="A14" s="1" t="s">
        <v>30</v>
      </c>
      <c r="B14" s="17">
        <f>'[7]master foreign claims'!C17/'[7]master foreign claims'!$C17</f>
        <v>1</v>
      </c>
      <c r="C14" s="18">
        <f t="shared" ref="C14:C36" si="2">SUM(P14:Z14)</f>
        <v>11</v>
      </c>
      <c r="D14" s="19">
        <f>IF('[7]master foreign claims'!E17/'[7]master foreign claims'!$B17&gt;$B$11,'[7]master foreign claims'!E17/'[7]master foreign claims'!$B17,"")</f>
        <v>6.1902250424628012E-2</v>
      </c>
      <c r="E14" s="121">
        <f>IF('[7]master foreign claims'!F17/'[7]master foreign claims'!$B17&gt;$B$11,'[7]master foreign claims'!F17/'[7]master foreign claims'!$B17,"")</f>
        <v>0.18097666518548666</v>
      </c>
      <c r="F14" s="21">
        <f>IF('[7]master foreign claims'!G17/'[7]master foreign claims'!$B17&gt;$B$11,'[7]master foreign claims'!G17/'[7]master foreign claims'!$B17,"")</f>
        <v>0.20508390815576477</v>
      </c>
      <c r="G14" s="21">
        <f>IF('[7]master foreign claims'!H17/'[7]master foreign claims'!$B17&gt;$B$11,'[7]master foreign claims'!H17/'[7]master foreign claims'!$B17,"")</f>
        <v>7.3575886943052088E-2</v>
      </c>
      <c r="H14" s="21">
        <f>IF('[7]master foreign claims'!I17/'[7]master foreign claims'!$B17&gt;$B$11,'[7]master foreign claims'!I17/'[7]master foreign claims'!$B17,"")</f>
        <v>8.0448839073251968E-2</v>
      </c>
      <c r="I14" s="21">
        <f>IF('[7]master foreign claims'!J17/'[7]master foreign claims'!$B17&gt;$B$11,'[7]master foreign claims'!J17/'[7]master foreign claims'!$B17,"")</f>
        <v>2.5436152143488967E-2</v>
      </c>
      <c r="J14" s="121">
        <f>IF('[7]master foreign claims'!K17/'[7]master foreign claims'!$B17&gt;$B$11,'[7]master foreign claims'!K17/'[7]master foreign claims'!$B17,"")</f>
        <v>9.9427323203169451E-2</v>
      </c>
      <c r="K14" s="21">
        <f>IF('[7]master foreign claims'!L17/'[7]master foreign claims'!$B17&gt;$B$11,'[7]master foreign claims'!L17/'[7]master foreign claims'!$B17,"")</f>
        <v>2.2242617286616639E-2</v>
      </c>
      <c r="L14" s="21">
        <f>IF('[7]master foreign claims'!M17/'[7]master foreign claims'!$B17&gt;$B$11,'[7]master foreign claims'!M17/'[7]master foreign claims'!$B17,"")</f>
        <v>1.1345562066287651E-2</v>
      </c>
      <c r="M14" s="21">
        <f>IF('[7]master foreign claims'!N17/'[7]master foreign claims'!$B17&gt;$B$11,'[7]master foreign claims'!N17/'[7]master foreign claims'!$B17,"")</f>
        <v>4.683158983218369E-2</v>
      </c>
      <c r="N14" s="21">
        <f>IF('[7]master foreign claims'!O17/'[7]master foreign claims'!$B17&gt;$B$11,'[7]master foreign claims'!O17/'[7]master foreign claims'!$B17,"")</f>
        <v>1.6196080548507262E-2</v>
      </c>
      <c r="O14" s="20">
        <f t="shared" ref="O14:O36" si="3">SUM(D14:N14)</f>
        <v>0.8234668748624373</v>
      </c>
      <c r="P14" s="21">
        <f>IF('[7]master foreign claims'!E17/'[7]master foreign claims'!$C17&gt;$B$11,1,"")</f>
        <v>1</v>
      </c>
      <c r="Q14" s="21">
        <f>IF('[7]master foreign claims'!F17/'[7]master foreign claims'!$C17&gt;$B$11,1,"")</f>
        <v>1</v>
      </c>
      <c r="R14" s="21">
        <f>IF('[7]master foreign claims'!G17/'[7]master foreign claims'!$C17&gt;$B$11,1,"")</f>
        <v>1</v>
      </c>
      <c r="S14" s="21">
        <f>IF('[7]master foreign claims'!H17/'[7]master foreign claims'!$C17&gt;$B$11,1,"")</f>
        <v>1</v>
      </c>
      <c r="T14" s="21">
        <f>IF('[7]master foreign claims'!I17/'[7]master foreign claims'!$C17&gt;$B$11,1,"")</f>
        <v>1</v>
      </c>
      <c r="U14" s="21">
        <f>IF('[7]master foreign claims'!J17/'[7]master foreign claims'!$C17&gt;$B$11,1,"")</f>
        <v>1</v>
      </c>
      <c r="V14" s="21">
        <f>IF('[7]master foreign claims'!K17/'[7]master foreign claims'!$C17&gt;$B$11,1,"")</f>
        <v>1</v>
      </c>
      <c r="W14" s="21">
        <f>IF('[7]master foreign claims'!L17/'[7]master foreign claims'!$C17&gt;$B$11,1,"")</f>
        <v>1</v>
      </c>
      <c r="X14" s="21">
        <f>IF('[7]master foreign claims'!M17/'[7]master foreign claims'!$C17&gt;$B$11,1,"")</f>
        <v>1</v>
      </c>
      <c r="Y14" s="21">
        <f>IF('[7]master foreign claims'!N17/'[7]master foreign claims'!$C17&gt;$B$11,1,"")</f>
        <v>1</v>
      </c>
      <c r="Z14" s="21">
        <f>IF('[7]master foreign claims'!O17/'[7]master foreign claims'!$C17&gt;$B$11,1,"")</f>
        <v>1</v>
      </c>
      <c r="AB14" s="1" t="s">
        <v>30</v>
      </c>
      <c r="AC14" s="17">
        <v>6.1902250424628012E-2</v>
      </c>
      <c r="AD14" s="17">
        <v>0.18097666518548666</v>
      </c>
      <c r="AE14" s="17">
        <v>0.20508390815576477</v>
      </c>
      <c r="AF14" s="17">
        <v>7.3575886943052088E-2</v>
      </c>
      <c r="AG14" s="17">
        <v>8.0448839073251968E-2</v>
      </c>
      <c r="AH14" s="17">
        <v>2.5436152143488967E-2</v>
      </c>
      <c r="AI14" s="17">
        <v>9.9427323203169451E-2</v>
      </c>
      <c r="AJ14" s="17">
        <v>2.2242617286616639E-2</v>
      </c>
      <c r="AK14" s="17">
        <v>1.1345562066287651E-2</v>
      </c>
      <c r="AL14" s="17">
        <v>4.683158983218369E-2</v>
      </c>
      <c r="AM14" s="17">
        <v>1.6196080548507262E-2</v>
      </c>
      <c r="AN14" s="17">
        <f>1-AO14</f>
        <v>0.1765331251375627</v>
      </c>
      <c r="AO14" s="122">
        <v>0.8234668748624373</v>
      </c>
      <c r="AP14" s="17">
        <f>SUM(AC14:AN14)</f>
        <v>1</v>
      </c>
      <c r="AT14" s="7" t="s">
        <v>223</v>
      </c>
      <c r="AU14" s="7" t="s">
        <v>225</v>
      </c>
      <c r="AV14" s="7" t="s">
        <v>228</v>
      </c>
      <c r="AW14" s="7" t="s">
        <v>229</v>
      </c>
      <c r="AX14" s="7" t="s">
        <v>230</v>
      </c>
      <c r="AY14" s="7" t="s">
        <v>231</v>
      </c>
      <c r="AZ14" s="7" t="s">
        <v>233</v>
      </c>
      <c r="BA14" s="7" t="s">
        <v>234</v>
      </c>
      <c r="BB14" s="7" t="s">
        <v>15</v>
      </c>
      <c r="BC14" s="7" t="s">
        <v>239</v>
      </c>
      <c r="BD14" s="7" t="s">
        <v>241</v>
      </c>
      <c r="BE14" s="7" t="s">
        <v>261</v>
      </c>
      <c r="BF14" s="120" t="s">
        <v>262</v>
      </c>
      <c r="BG14" s="6" t="s">
        <v>18</v>
      </c>
    </row>
    <row r="15" spans="1:59">
      <c r="A15" s="1" t="s">
        <v>31</v>
      </c>
      <c r="B15" s="17">
        <f>'[7]master foreign claims'!C18/'[7]master foreign claims'!$C18</f>
        <v>1</v>
      </c>
      <c r="C15" s="18">
        <f t="shared" si="2"/>
        <v>10</v>
      </c>
      <c r="D15" s="19">
        <f>IF('[7]master foreign claims'!E18/'[7]master foreign claims'!$B18&gt;$B$11,'[7]master foreign claims'!E18/'[7]master foreign claims'!$B18,"")</f>
        <v>8.6550851803807158E-2</v>
      </c>
      <c r="E15" s="121">
        <f>IF('[7]master foreign claims'!F18/'[7]master foreign claims'!$B18&gt;$B$11,'[7]master foreign claims'!F18/'[7]master foreign claims'!$B18,"")</f>
        <v>0.19639540245736672</v>
      </c>
      <c r="F15" s="21">
        <f>IF('[7]master foreign claims'!G18/'[7]master foreign claims'!$B18&gt;$B$11,'[7]master foreign claims'!G18/'[7]master foreign claims'!$B18,"")</f>
        <v>9.0416614591638397E-2</v>
      </c>
      <c r="G15" s="121">
        <f>IF('[7]master foreign claims'!H18/'[7]master foreign claims'!$B18&gt;$B$11,'[7]master foreign claims'!H18/'[7]master foreign claims'!$B18,"")</f>
        <v>0.13130664506091702</v>
      </c>
      <c r="H15" s="21">
        <f>IF('[7]master foreign claims'!I18/'[7]master foreign claims'!$B18&gt;$B$11,'[7]master foreign claims'!I18/'[7]master foreign claims'!$B18,"")</f>
        <v>3.655451501269194E-2</v>
      </c>
      <c r="I15" s="21">
        <f>IF('[7]master foreign claims'!J18/'[7]master foreign claims'!$B18&gt;$B$11,'[7]master foreign claims'!J18/'[7]master foreign claims'!$B18,"")</f>
        <v>2.9434960803664933E-2</v>
      </c>
      <c r="J15" s="21">
        <f>IF('[7]master foreign claims'!K18/'[7]master foreign claims'!$B18&gt;$B$11,'[7]master foreign claims'!K18/'[7]master foreign claims'!$B18,"")</f>
        <v>8.9584850691915519E-2</v>
      </c>
      <c r="K15" s="21">
        <f>IF('[7]master foreign claims'!L18/'[7]master foreign claims'!$B18&gt;$B$11,'[7]master foreign claims'!L18/'[7]master foreign claims'!$B18,"")</f>
        <v>8.810663816546499E-2</v>
      </c>
      <c r="L15" s="21" t="str">
        <f>IF('[7]master foreign claims'!M18/'[7]master foreign claims'!$B18&gt;$B$11,'[7]master foreign claims'!M18/'[7]master foreign claims'!$B18,"")</f>
        <v/>
      </c>
      <c r="M15" s="21">
        <f>IF('[7]master foreign claims'!N18/'[7]master foreign claims'!$B18&gt;$B$11,'[7]master foreign claims'!N18/'[7]master foreign claims'!$B18,"")</f>
        <v>1.2282523907825044E-3</v>
      </c>
      <c r="N15" s="21">
        <f>IF('[7]master foreign claims'!O18/'[7]master foreign claims'!$B18&gt;$B$11,'[7]master foreign claims'!O18/'[7]master foreign claims'!$B18,"")</f>
        <v>8.3693548873671007E-3</v>
      </c>
      <c r="O15" s="20">
        <f t="shared" si="3"/>
        <v>0.75794808586561624</v>
      </c>
      <c r="P15" s="21">
        <f>IF('[7]master foreign claims'!E18/'[7]master foreign claims'!$C18&gt;$B$11,1,"")</f>
        <v>1</v>
      </c>
      <c r="Q15" s="21">
        <f>IF('[7]master foreign claims'!F18/'[7]master foreign claims'!$C18&gt;$B$11,1,"")</f>
        <v>1</v>
      </c>
      <c r="R15" s="21">
        <f>IF('[7]master foreign claims'!G18/'[7]master foreign claims'!$C18&gt;$B$11,1,"")</f>
        <v>1</v>
      </c>
      <c r="S15" s="21">
        <f>IF('[7]master foreign claims'!H18/'[7]master foreign claims'!$C18&gt;$B$11,1,"")</f>
        <v>1</v>
      </c>
      <c r="T15" s="21">
        <f>IF('[7]master foreign claims'!I18/'[7]master foreign claims'!$C18&gt;$B$11,1,"")</f>
        <v>1</v>
      </c>
      <c r="U15" s="21">
        <f>IF('[7]master foreign claims'!J18/'[7]master foreign claims'!$C18&gt;$B$11,1,"")</f>
        <v>1</v>
      </c>
      <c r="V15" s="21">
        <f>IF('[7]master foreign claims'!K18/'[7]master foreign claims'!$C18&gt;$B$11,1,"")</f>
        <v>1</v>
      </c>
      <c r="W15" s="21">
        <f>IF('[7]master foreign claims'!L18/'[7]master foreign claims'!$C18&gt;$B$11,1,"")</f>
        <v>1</v>
      </c>
      <c r="X15" s="21" t="str">
        <f>IF('[7]master foreign claims'!M18/'[7]master foreign claims'!$C18&gt;$B$11,1,"")</f>
        <v/>
      </c>
      <c r="Y15" s="21">
        <f>IF('[7]master foreign claims'!N18/'[7]master foreign claims'!$C18&gt;$B$11,1,"")</f>
        <v>1</v>
      </c>
      <c r="Z15" s="21">
        <f>IF('[7]master foreign claims'!O18/'[7]master foreign claims'!$C18&gt;$B$11,1,"")</f>
        <v>1</v>
      </c>
      <c r="AB15" s="1" t="s">
        <v>31</v>
      </c>
      <c r="AC15" s="17">
        <v>8.6550851803807158E-2</v>
      </c>
      <c r="AD15" s="17">
        <v>0.19639540245736672</v>
      </c>
      <c r="AE15" s="17">
        <v>9.0416614591638397E-2</v>
      </c>
      <c r="AF15" s="17">
        <v>0.13130664506091702</v>
      </c>
      <c r="AG15" s="17">
        <v>3.655451501269194E-2</v>
      </c>
      <c r="AH15" s="17">
        <v>2.9434960803664933E-2</v>
      </c>
      <c r="AI15" s="17">
        <v>8.9584850691915519E-2</v>
      </c>
      <c r="AJ15" s="17">
        <v>8.810663816546499E-2</v>
      </c>
      <c r="AK15" s="17" t="s">
        <v>32</v>
      </c>
      <c r="AL15" s="17">
        <v>1.2282523907825044E-3</v>
      </c>
      <c r="AM15" s="17">
        <v>8.3693548873671007E-3</v>
      </c>
      <c r="AN15" s="17">
        <f t="shared" ref="AN15:AN36" si="4">1-AO15</f>
        <v>0.24205191413438376</v>
      </c>
      <c r="AO15" s="122">
        <v>0.75794808586561624</v>
      </c>
      <c r="AP15" s="17">
        <f t="shared" ref="AP15:AP36" si="5">SUM(AC15:AN15)</f>
        <v>1</v>
      </c>
      <c r="AS15" s="1" t="s">
        <v>112</v>
      </c>
      <c r="AT15" s="17">
        <v>0.49927901946647441</v>
      </c>
      <c r="AU15" s="17">
        <v>0.22523431867339583</v>
      </c>
      <c r="AV15" s="17">
        <v>0.25731795241528477</v>
      </c>
      <c r="AW15" s="17">
        <v>7.2098053352559477E-4</v>
      </c>
      <c r="AX15" s="17">
        <v>1.2977649603460708E-3</v>
      </c>
      <c r="AY15" s="17">
        <v>7.2098053352559485E-5</v>
      </c>
      <c r="AZ15" s="17">
        <v>6.7772170151405913E-3</v>
      </c>
      <c r="BA15" s="17">
        <v>3.3165104542177363E-3</v>
      </c>
      <c r="BB15" s="17">
        <v>4.3258832011535688E-4</v>
      </c>
      <c r="BC15" s="17" t="s">
        <v>32</v>
      </c>
      <c r="BD15" s="17">
        <v>7.2098053352559485E-5</v>
      </c>
      <c r="BE15" s="17">
        <f t="shared" ref="BE15:BE36" si="6">1-BF15</f>
        <v>5.479452054794498E-3</v>
      </c>
      <c r="BF15" s="122">
        <v>0.9945205479452055</v>
      </c>
      <c r="BG15" s="17">
        <f t="shared" ref="BG15:BG36" si="7">SUM(AT15:BE15)</f>
        <v>1</v>
      </c>
    </row>
    <row r="16" spans="1:59">
      <c r="A16" s="1" t="s">
        <v>33</v>
      </c>
      <c r="B16" s="17">
        <f>'[7]master foreign claims'!C19/'[7]master foreign claims'!$C19</f>
        <v>1</v>
      </c>
      <c r="C16" s="18">
        <f t="shared" si="2"/>
        <v>10</v>
      </c>
      <c r="D16" s="121">
        <f>IF('[7]master foreign claims'!E19/'[7]master foreign claims'!$B19&gt;$B$11,'[7]master foreign claims'!E19/'[7]master foreign claims'!$B19,"")</f>
        <v>0.29730221831092768</v>
      </c>
      <c r="E16" s="21">
        <f>IF('[7]master foreign claims'!F19/'[7]master foreign claims'!$B19&gt;$B$11,'[7]master foreign claims'!F19/'[7]master foreign claims'!$B19,"")</f>
        <v>5.8252662883500742E-2</v>
      </c>
      <c r="F16" s="121">
        <f>IF('[7]master foreign claims'!G19/'[7]master foreign claims'!$B19&gt;$B$11,'[7]master foreign claims'!G19/'[7]master foreign claims'!$B19,"")</f>
        <v>9.935362485964859E-2</v>
      </c>
      <c r="G16" s="121">
        <f>IF('[7]master foreign claims'!H19/'[7]master foreign claims'!$B19&gt;$B$11,'[7]master foreign claims'!H19/'[7]master foreign claims'!$B19,"")</f>
        <v>0.18208964282462903</v>
      </c>
      <c r="H16" s="121">
        <f>IF('[7]master foreign claims'!I19/'[7]master foreign claims'!$B19&gt;$B$11,'[7]master foreign claims'!I19/'[7]master foreign claims'!$B19,"")</f>
        <v>0.24291566776924711</v>
      </c>
      <c r="I16" s="21">
        <f>IF('[7]master foreign claims'!J19/'[7]master foreign claims'!$B19&gt;$B$11,'[7]master foreign claims'!J19/'[7]master foreign claims'!$B19,"")</f>
        <v>9.7714927320729518E-4</v>
      </c>
      <c r="J16" s="21">
        <f>IF('[7]master foreign claims'!K19/'[7]master foreign claims'!$B19&gt;$B$11,'[7]master foreign claims'!K19/'[7]master foreign claims'!$B19,"")</f>
        <v>3.5960307104057294E-2</v>
      </c>
      <c r="K16" s="21">
        <f>IF('[7]master foreign claims'!L19/'[7]master foreign claims'!$B19&gt;$B$11,'[7]master foreign claims'!L19/'[7]master foreign claims'!$B19,"")</f>
        <v>4.9707158680545021E-3</v>
      </c>
      <c r="L16" s="21" t="str">
        <f>IF('[7]master foreign claims'!M19/'[7]master foreign claims'!$B19&gt;$B$11,'[7]master foreign claims'!M19/'[7]master foreign claims'!$B19,"")</f>
        <v/>
      </c>
      <c r="M16" s="21">
        <f>IF('[7]master foreign claims'!N19/'[7]master foreign claims'!$B19&gt;$B$11,'[7]master foreign claims'!N19/'[7]master foreign claims'!$B19,"")</f>
        <v>5.0374776196400938E-4</v>
      </c>
      <c r="N16" s="21">
        <f>IF('[7]master foreign claims'!O19/'[7]master foreign claims'!$B19&gt;$B$11,'[7]master foreign claims'!O19/'[7]master foreign claims'!$B19,"")</f>
        <v>3.6051345856219462E-3</v>
      </c>
      <c r="O16" s="20">
        <f t="shared" si="3"/>
        <v>0.92593087124085816</v>
      </c>
      <c r="P16" s="21">
        <f>IF('[7]master foreign claims'!E19/'[7]master foreign claims'!$C19&gt;$B$11,1,"")</f>
        <v>1</v>
      </c>
      <c r="Q16" s="21">
        <f>IF('[7]master foreign claims'!F19/'[7]master foreign claims'!$C19&gt;$B$11,1,"")</f>
        <v>1</v>
      </c>
      <c r="R16" s="21">
        <f>IF('[7]master foreign claims'!G19/'[7]master foreign claims'!$C19&gt;$B$11,1,"")</f>
        <v>1</v>
      </c>
      <c r="S16" s="21">
        <f>IF('[7]master foreign claims'!H19/'[7]master foreign claims'!$C19&gt;$B$11,1,"")</f>
        <v>1</v>
      </c>
      <c r="T16" s="21">
        <f>IF('[7]master foreign claims'!I19/'[7]master foreign claims'!$C19&gt;$B$11,1,"")</f>
        <v>1</v>
      </c>
      <c r="U16" s="21">
        <f>IF('[7]master foreign claims'!J19/'[7]master foreign claims'!$C19&gt;$B$11,1,"")</f>
        <v>1</v>
      </c>
      <c r="V16" s="21">
        <f>IF('[7]master foreign claims'!K19/'[7]master foreign claims'!$C19&gt;$B$11,1,"")</f>
        <v>1</v>
      </c>
      <c r="W16" s="21">
        <f>IF('[7]master foreign claims'!L19/'[7]master foreign claims'!$C19&gt;$B$11,1,"")</f>
        <v>1</v>
      </c>
      <c r="X16" s="21" t="str">
        <f>IF('[7]master foreign claims'!M19/'[7]master foreign claims'!$C19&gt;$B$11,1,"")</f>
        <v/>
      </c>
      <c r="Y16" s="21">
        <f>IF('[7]master foreign claims'!N19/'[7]master foreign claims'!$C19&gt;$B$11,1,"")</f>
        <v>1</v>
      </c>
      <c r="Z16" s="21">
        <f>IF('[7]master foreign claims'!O19/'[7]master foreign claims'!$C19&gt;$B$11,1,"")</f>
        <v>1</v>
      </c>
      <c r="AB16" s="1" t="s">
        <v>33</v>
      </c>
      <c r="AC16" s="17">
        <v>0.29730221831092768</v>
      </c>
      <c r="AD16" s="17">
        <v>5.8252662883500742E-2</v>
      </c>
      <c r="AE16" s="17">
        <v>9.935362485964859E-2</v>
      </c>
      <c r="AF16" s="17">
        <v>0.18208964282462903</v>
      </c>
      <c r="AG16" s="17">
        <v>0.24291566776924711</v>
      </c>
      <c r="AH16" s="17">
        <v>9.7714927320729518E-4</v>
      </c>
      <c r="AI16" s="17">
        <v>3.5960307104057294E-2</v>
      </c>
      <c r="AJ16" s="17">
        <v>4.9707158680545021E-3</v>
      </c>
      <c r="AK16" s="17" t="s">
        <v>32</v>
      </c>
      <c r="AL16" s="17">
        <v>5.0374776196400938E-4</v>
      </c>
      <c r="AM16" s="17">
        <v>3.6051345856219462E-3</v>
      </c>
      <c r="AN16" s="17">
        <f t="shared" si="4"/>
        <v>7.4069128759141845E-2</v>
      </c>
      <c r="AO16" s="122">
        <v>0.92593087124085816</v>
      </c>
      <c r="AP16" s="17">
        <f t="shared" si="5"/>
        <v>1</v>
      </c>
      <c r="AS16" s="1" t="s">
        <v>171</v>
      </c>
      <c r="AT16" s="17">
        <v>0.48825601879036995</v>
      </c>
      <c r="AU16" s="17">
        <v>0.29741632413388136</v>
      </c>
      <c r="AV16" s="17">
        <v>5.4903112155020549E-2</v>
      </c>
      <c r="AW16" s="17">
        <v>3.5525543159130944E-2</v>
      </c>
      <c r="AX16" s="17">
        <v>1.3211978860833822E-2</v>
      </c>
      <c r="AY16" s="17">
        <v>8.8079859072225488E-4</v>
      </c>
      <c r="AZ16" s="17">
        <v>4.2278332354668234E-2</v>
      </c>
      <c r="BA16" s="17">
        <v>2.4368761009982386E-2</v>
      </c>
      <c r="BB16" s="17">
        <v>2.935995302407516E-3</v>
      </c>
      <c r="BC16" s="17">
        <v>7.046388725778039E-3</v>
      </c>
      <c r="BD16" s="17">
        <v>6.7527891955372872E-3</v>
      </c>
      <c r="BE16" s="17">
        <f t="shared" si="6"/>
        <v>2.6423957721667723E-2</v>
      </c>
      <c r="BF16" s="122">
        <v>0.97357604227833228</v>
      </c>
      <c r="BG16" s="17">
        <f t="shared" si="7"/>
        <v>1</v>
      </c>
    </row>
    <row r="17" spans="1:59">
      <c r="A17" s="1" t="s">
        <v>34</v>
      </c>
      <c r="B17" s="17">
        <f>'[7]master foreign claims'!C20/'[7]master foreign claims'!$C20</f>
        <v>1</v>
      </c>
      <c r="C17" s="18">
        <f t="shared" si="2"/>
        <v>10</v>
      </c>
      <c r="D17" s="121">
        <f>IF('[7]master foreign claims'!E20/'[7]master foreign claims'!$B20&gt;$B$11,'[7]master foreign claims'!E20/'[7]master foreign claims'!$B20,"")</f>
        <v>0.24556195755233023</v>
      </c>
      <c r="E17" s="121">
        <f>IF('[7]master foreign claims'!F20/'[7]master foreign claims'!$B20&gt;$B$11,'[7]master foreign claims'!F20/'[7]master foreign claims'!$B20,"")</f>
        <v>0.2336955728976734</v>
      </c>
      <c r="F17" s="121">
        <f>IF('[7]master foreign claims'!G20/'[7]master foreign claims'!$B20&gt;$B$11,'[7]master foreign claims'!G20/'[7]master foreign claims'!$B20,"")</f>
        <v>0.18407118372109985</v>
      </c>
      <c r="G17" s="21">
        <f>IF('[7]master foreign claims'!H20/'[7]master foreign claims'!$B20&gt;$B$11,'[7]master foreign claims'!H20/'[7]master foreign claims'!$B20,"")</f>
        <v>7.0016774852308367E-2</v>
      </c>
      <c r="H17" s="121">
        <f>IF('[7]master foreign claims'!I20/'[7]master foreign claims'!$B20&gt;$B$11,'[7]master foreign claims'!I20/'[7]master foreign claims'!$B20,"")</f>
        <v>0.11993290059076654</v>
      </c>
      <c r="I17" s="21">
        <f>IF('[7]master foreign claims'!J20/'[7]master foreign claims'!$B20&gt;$B$11,'[7]master foreign claims'!J20/'[7]master foreign claims'!$B20,"")</f>
        <v>2.2099044562759827E-3</v>
      </c>
      <c r="J17" s="21">
        <f>IF('[7]master foreign claims'!K20/'[7]master foreign claims'!$B20&gt;$B$11,'[7]master foreign claims'!K20/'[7]master foreign claims'!$B20,"")</f>
        <v>4.2812340456567718E-2</v>
      </c>
      <c r="K17" s="21">
        <f>IF('[7]master foreign claims'!L20/'[7]master foreign claims'!$B20&gt;$B$11,'[7]master foreign claims'!L20/'[7]master foreign claims'!$B20,"")</f>
        <v>6.2869229086135216E-3</v>
      </c>
      <c r="L17" s="21" t="str">
        <f>IF('[7]master foreign claims'!M20/'[7]master foreign claims'!$B20&gt;$B$11,'[7]master foreign claims'!M20/'[7]master foreign claims'!$B20,"")</f>
        <v/>
      </c>
      <c r="M17" s="21">
        <f>IF('[7]master foreign claims'!N20/'[7]master foreign claims'!$B20&gt;$B$11,'[7]master foreign claims'!N20/'[7]master foreign claims'!$B20,"")</f>
        <v>2.9684195171759899E-3</v>
      </c>
      <c r="N17" s="21">
        <f>IF('[7]master foreign claims'!O20/'[7]master foreign claims'!$B20&gt;$B$11,'[7]master foreign claims'!O20/'[7]master foreign claims'!$B20,"")</f>
        <v>7.7601925461308436E-3</v>
      </c>
      <c r="O17" s="20">
        <f t="shared" si="3"/>
        <v>0.91531616949894246</v>
      </c>
      <c r="P17" s="21">
        <f>IF('[7]master foreign claims'!E20/'[7]master foreign claims'!$C20&gt;$B$11,1,"")</f>
        <v>1</v>
      </c>
      <c r="Q17" s="21">
        <f>IF('[7]master foreign claims'!F20/'[7]master foreign claims'!$C20&gt;$B$11,1,"")</f>
        <v>1</v>
      </c>
      <c r="R17" s="21">
        <f>IF('[7]master foreign claims'!G20/'[7]master foreign claims'!$C20&gt;$B$11,1,"")</f>
        <v>1</v>
      </c>
      <c r="S17" s="21">
        <f>IF('[7]master foreign claims'!H20/'[7]master foreign claims'!$C20&gt;$B$11,1,"")</f>
        <v>1</v>
      </c>
      <c r="T17" s="21">
        <f>IF('[7]master foreign claims'!I20/'[7]master foreign claims'!$C20&gt;$B$11,1,"")</f>
        <v>1</v>
      </c>
      <c r="U17" s="21">
        <f>IF('[7]master foreign claims'!J20/'[7]master foreign claims'!$C20&gt;$B$11,1,"")</f>
        <v>1</v>
      </c>
      <c r="V17" s="21">
        <f>IF('[7]master foreign claims'!K20/'[7]master foreign claims'!$C20&gt;$B$11,1,"")</f>
        <v>1</v>
      </c>
      <c r="W17" s="21">
        <f>IF('[7]master foreign claims'!L20/'[7]master foreign claims'!$C20&gt;$B$11,1,"")</f>
        <v>1</v>
      </c>
      <c r="X17" s="21" t="str">
        <f>IF('[7]master foreign claims'!M20/'[7]master foreign claims'!$C20&gt;$B$11,1,"")</f>
        <v/>
      </c>
      <c r="Y17" s="21">
        <f>IF('[7]master foreign claims'!N20/'[7]master foreign claims'!$C20&gt;$B$11,1,"")</f>
        <v>1</v>
      </c>
      <c r="Z17" s="21">
        <f>IF('[7]master foreign claims'!O20/'[7]master foreign claims'!$C20&gt;$B$11,1,"")</f>
        <v>1</v>
      </c>
      <c r="AB17" s="1" t="s">
        <v>34</v>
      </c>
      <c r="AC17" s="17">
        <v>0.24556195755233023</v>
      </c>
      <c r="AD17" s="17">
        <v>0.2336955728976734</v>
      </c>
      <c r="AE17" s="17">
        <v>0.18407118372109985</v>
      </c>
      <c r="AF17" s="17">
        <v>7.0016774852308367E-2</v>
      </c>
      <c r="AG17" s="17">
        <v>0.11993290059076654</v>
      </c>
      <c r="AH17" s="17">
        <v>2.2099044562759827E-3</v>
      </c>
      <c r="AI17" s="17">
        <v>4.2812340456567718E-2</v>
      </c>
      <c r="AJ17" s="17">
        <v>6.2869229086135216E-3</v>
      </c>
      <c r="AK17" s="17" t="s">
        <v>32</v>
      </c>
      <c r="AL17" s="17">
        <v>2.9684195171759899E-3</v>
      </c>
      <c r="AM17" s="17">
        <v>7.7601925461308436E-3</v>
      </c>
      <c r="AN17" s="17">
        <f t="shared" si="4"/>
        <v>8.4683830501057544E-2</v>
      </c>
      <c r="AO17" s="122">
        <v>0.91531616949894246</v>
      </c>
      <c r="AP17" s="17">
        <f t="shared" si="5"/>
        <v>1</v>
      </c>
      <c r="AS17" s="1" t="s">
        <v>116</v>
      </c>
      <c r="AT17" s="17">
        <v>0.46588192017656799</v>
      </c>
      <c r="AU17" s="17">
        <v>5.3338237998896447E-3</v>
      </c>
      <c r="AV17" s="17">
        <v>0.20066212985102078</v>
      </c>
      <c r="AW17" s="17">
        <v>9.8032002942799332E-2</v>
      </c>
      <c r="AX17" s="17">
        <v>3.678499172337686E-4</v>
      </c>
      <c r="AY17" s="17" t="s">
        <v>32</v>
      </c>
      <c r="AZ17" s="17">
        <v>7.356998344675372E-4</v>
      </c>
      <c r="BA17" s="17">
        <v>7.356998344675372E-4</v>
      </c>
      <c r="BB17" s="17">
        <v>7.356998344675372E-4</v>
      </c>
      <c r="BC17" s="17" t="s">
        <v>32</v>
      </c>
      <c r="BD17" s="17" t="s">
        <v>32</v>
      </c>
      <c r="BE17" s="17">
        <f t="shared" si="6"/>
        <v>0.22751517380908581</v>
      </c>
      <c r="BF17" s="122">
        <v>0.77248482619091419</v>
      </c>
      <c r="BG17" s="17">
        <f t="shared" si="7"/>
        <v>1</v>
      </c>
    </row>
    <row r="18" spans="1:59">
      <c r="A18" s="1" t="s">
        <v>35</v>
      </c>
      <c r="B18" s="17">
        <f>'[7]master foreign claims'!C21/'[7]master foreign claims'!$C21</f>
        <v>1</v>
      </c>
      <c r="C18" s="18">
        <f t="shared" si="2"/>
        <v>11</v>
      </c>
      <c r="D18" s="121">
        <f>IF('[7]master foreign claims'!E21/'[7]master foreign claims'!$B21&gt;$B$11,'[7]master foreign claims'!E21/'[7]master foreign claims'!$B21,"")</f>
        <v>0.33116918249201971</v>
      </c>
      <c r="E18" s="121">
        <f>IF('[7]master foreign claims'!F21/'[7]master foreign claims'!$B21&gt;$B$11,'[7]master foreign claims'!F21/'[7]master foreign claims'!$B21,"")</f>
        <v>0.15699368531700944</v>
      </c>
      <c r="F18" s="21">
        <f>IF('[7]master foreign claims'!G21/'[7]master foreign claims'!$B21&gt;$B$11,'[7]master foreign claims'!G21/'[7]master foreign claims'!$B21,"")</f>
        <v>8.3304349170280026E-2</v>
      </c>
      <c r="G18" s="121">
        <f>IF('[7]master foreign claims'!H21/'[7]master foreign claims'!$B21&gt;$B$11,'[7]master foreign claims'!H21/'[7]master foreign claims'!$B21,"")</f>
        <v>0.15030800503937983</v>
      </c>
      <c r="H18" s="21">
        <f>IF('[7]master foreign claims'!I21/'[7]master foreign claims'!$B21&gt;$B$11,'[7]master foreign claims'!I21/'[7]master foreign claims'!$B21,"")</f>
        <v>6.5310980746786625E-3</v>
      </c>
      <c r="I18" s="21">
        <f>IF('[7]master foreign claims'!J21/'[7]master foreign claims'!$B21&gt;$B$11,'[7]master foreign claims'!J21/'[7]master foreign claims'!$B21,"")</f>
        <v>7.3426546401712768E-4</v>
      </c>
      <c r="J18" s="21">
        <f>IF('[7]master foreign claims'!K21/'[7]master foreign claims'!$B21&gt;$B$11,'[7]master foreign claims'!K21/'[7]master foreign claims'!$B21,"")</f>
        <v>5.758187059923791E-2</v>
      </c>
      <c r="K18" s="21">
        <f>IF('[7]master foreign claims'!L21/'[7]master foreign claims'!$B21&gt;$B$11,'[7]master foreign claims'!L21/'[7]master foreign claims'!$B21,"")</f>
        <v>5.5997403018990421E-2</v>
      </c>
      <c r="L18" s="21">
        <f>IF('[7]master foreign claims'!M21/'[7]master foreign claims'!$B21&gt;$B$11,'[7]master foreign claims'!M21/'[7]master foreign claims'!$B21,"")</f>
        <v>1.8781737658543371E-3</v>
      </c>
      <c r="M18" s="21">
        <f>IF('[7]master foreign claims'!N21/'[7]master foreign claims'!$B21&gt;$B$11,'[7]master foreign claims'!N21/'[7]master foreign claims'!$B21,"")</f>
        <v>6.260579219514457E-4</v>
      </c>
      <c r="N18" s="21">
        <f>IF('[7]master foreign claims'!O21/'[7]master foreign claims'!$B21&gt;$B$11,'[7]master foreign claims'!O21/'[7]master foreign claims'!$B21,"")</f>
        <v>1.1748247424274044E-3</v>
      </c>
      <c r="O18" s="20">
        <f t="shared" si="3"/>
        <v>0.84629891560584625</v>
      </c>
      <c r="P18" s="21">
        <f>IF('[7]master foreign claims'!E21/'[7]master foreign claims'!$C21&gt;$B$11,1,"")</f>
        <v>1</v>
      </c>
      <c r="Q18" s="21">
        <f>IF('[7]master foreign claims'!F21/'[7]master foreign claims'!$C21&gt;$B$11,1,"")</f>
        <v>1</v>
      </c>
      <c r="R18" s="21">
        <f>IF('[7]master foreign claims'!G21/'[7]master foreign claims'!$C21&gt;$B$11,1,"")</f>
        <v>1</v>
      </c>
      <c r="S18" s="21">
        <f>IF('[7]master foreign claims'!H21/'[7]master foreign claims'!$C21&gt;$B$11,1,"")</f>
        <v>1</v>
      </c>
      <c r="T18" s="21">
        <f>IF('[7]master foreign claims'!I21/'[7]master foreign claims'!$C21&gt;$B$11,1,"")</f>
        <v>1</v>
      </c>
      <c r="U18" s="21">
        <f>IF('[7]master foreign claims'!J21/'[7]master foreign claims'!$C21&gt;$B$11,1,"")</f>
        <v>1</v>
      </c>
      <c r="V18" s="21">
        <f>IF('[7]master foreign claims'!K21/'[7]master foreign claims'!$C21&gt;$B$11,1,"")</f>
        <v>1</v>
      </c>
      <c r="W18" s="21">
        <f>IF('[7]master foreign claims'!L21/'[7]master foreign claims'!$C21&gt;$B$11,1,"")</f>
        <v>1</v>
      </c>
      <c r="X18" s="21">
        <f>IF('[7]master foreign claims'!M21/'[7]master foreign claims'!$C21&gt;$B$11,1,"")</f>
        <v>1</v>
      </c>
      <c r="Y18" s="21">
        <f>IF('[7]master foreign claims'!N21/'[7]master foreign claims'!$C21&gt;$B$11,1,"")</f>
        <v>1</v>
      </c>
      <c r="Z18" s="21">
        <f>IF('[7]master foreign claims'!O21/'[7]master foreign claims'!$C21&gt;$B$11,1,"")</f>
        <v>1</v>
      </c>
      <c r="AB18" s="1" t="s">
        <v>35</v>
      </c>
      <c r="AC18" s="17">
        <v>0.33116918249201971</v>
      </c>
      <c r="AD18" s="17">
        <v>0.15699368531700944</v>
      </c>
      <c r="AE18" s="17">
        <v>8.3304349170280026E-2</v>
      </c>
      <c r="AF18" s="17">
        <v>0.15030800503937983</v>
      </c>
      <c r="AG18" s="17">
        <v>6.5310980746786625E-3</v>
      </c>
      <c r="AH18" s="17">
        <v>7.3426546401712768E-4</v>
      </c>
      <c r="AI18" s="17">
        <v>5.758187059923791E-2</v>
      </c>
      <c r="AJ18" s="17">
        <v>5.5997403018990421E-2</v>
      </c>
      <c r="AK18" s="17">
        <v>1.8781737658543371E-3</v>
      </c>
      <c r="AL18" s="17">
        <v>6.260579219514457E-4</v>
      </c>
      <c r="AM18" s="17">
        <v>1.1748247424274044E-3</v>
      </c>
      <c r="AN18" s="17">
        <f t="shared" si="4"/>
        <v>0.15370108439415375</v>
      </c>
      <c r="AO18" s="122">
        <v>0.84629891560584625</v>
      </c>
      <c r="AP18" s="17">
        <f t="shared" si="5"/>
        <v>1</v>
      </c>
      <c r="AS18" s="1" t="s">
        <v>115</v>
      </c>
      <c r="AT18" s="17">
        <v>0.3637265464164951</v>
      </c>
      <c r="AU18" s="17">
        <v>0.19433807293944469</v>
      </c>
      <c r="AV18" s="17">
        <v>0.32524080256856075</v>
      </c>
      <c r="AW18" s="17">
        <v>8.2134209431567268E-2</v>
      </c>
      <c r="AX18" s="17">
        <v>4.1493775933609959E-3</v>
      </c>
      <c r="AY18" s="17">
        <v>7.466746311960661E-5</v>
      </c>
      <c r="AZ18" s="17">
        <v>1.7706855539792424E-3</v>
      </c>
      <c r="BA18" s="17">
        <v>1.706684871305294E-3</v>
      </c>
      <c r="BB18" s="17">
        <v>5.6960607579814183E-3</v>
      </c>
      <c r="BC18" s="17">
        <v>1.2800136534789705E-4</v>
      </c>
      <c r="BD18" s="17">
        <v>3.2000341336974262E-5</v>
      </c>
      <c r="BE18" s="17">
        <f t="shared" si="6"/>
        <v>2.1002890697500942E-2</v>
      </c>
      <c r="BF18" s="122">
        <v>0.97899710930249906</v>
      </c>
      <c r="BG18" s="17">
        <f t="shared" si="7"/>
        <v>1</v>
      </c>
    </row>
    <row r="19" spans="1:59">
      <c r="A19" s="1" t="s">
        <v>36</v>
      </c>
      <c r="B19" s="17">
        <f>'[7]master foreign claims'!C22/'[7]master foreign claims'!$C22</f>
        <v>1</v>
      </c>
      <c r="C19" s="18">
        <f t="shared" si="2"/>
        <v>11</v>
      </c>
      <c r="D19" s="121">
        <f>IF('[7]master foreign claims'!E22/'[7]master foreign claims'!$B22&gt;$B$11,'[7]master foreign claims'!E22/'[7]master foreign claims'!$B22,"")</f>
        <v>0.3637265464164951</v>
      </c>
      <c r="E19" s="21">
        <f>IF('[7]master foreign claims'!F22/'[7]master foreign claims'!$B22&gt;$B$11,'[7]master foreign claims'!F22/'[7]master foreign claims'!$B22,"")</f>
        <v>0.19433807293944469</v>
      </c>
      <c r="F19" s="121">
        <f>IF('[7]master foreign claims'!G22/'[7]master foreign claims'!$B22&gt;$B$11,'[7]master foreign claims'!G22/'[7]master foreign claims'!$B22,"")</f>
        <v>0.32524080256856075</v>
      </c>
      <c r="G19" s="121">
        <f>IF('[7]master foreign claims'!H22/'[7]master foreign claims'!$B22&gt;$B$11,'[7]master foreign claims'!H22/'[7]master foreign claims'!$B22,"")</f>
        <v>8.2134209431567268E-2</v>
      </c>
      <c r="H19" s="21">
        <f>IF('[7]master foreign claims'!I22/'[7]master foreign claims'!$B22&gt;$B$11,'[7]master foreign claims'!I22/'[7]master foreign claims'!$B22,"")</f>
        <v>4.1493775933609959E-3</v>
      </c>
      <c r="I19" s="21">
        <f>IF('[7]master foreign claims'!J22/'[7]master foreign claims'!$B22&gt;$B$11,'[7]master foreign claims'!J22/'[7]master foreign claims'!$B22,"")</f>
        <v>7.466746311960661E-5</v>
      </c>
      <c r="J19" s="21">
        <f>IF('[7]master foreign claims'!K22/'[7]master foreign claims'!$B22&gt;$B$11,'[7]master foreign claims'!K22/'[7]master foreign claims'!$B22,"")</f>
        <v>1.7706855539792424E-3</v>
      </c>
      <c r="K19" s="21">
        <f>IF('[7]master foreign claims'!L22/'[7]master foreign claims'!$B22&gt;$B$11,'[7]master foreign claims'!L22/'[7]master foreign claims'!$B22,"")</f>
        <v>1.706684871305294E-3</v>
      </c>
      <c r="L19" s="21">
        <f>IF('[7]master foreign claims'!M22/'[7]master foreign claims'!$B22&gt;$B$11,'[7]master foreign claims'!M22/'[7]master foreign claims'!$B22,"")</f>
        <v>5.6960607579814183E-3</v>
      </c>
      <c r="M19" s="21">
        <f>IF('[7]master foreign claims'!N22/'[7]master foreign claims'!$B22&gt;$B$11,'[7]master foreign claims'!N22/'[7]master foreign claims'!$B22,"")</f>
        <v>1.2800136534789705E-4</v>
      </c>
      <c r="N19" s="21">
        <f>IF('[7]master foreign claims'!O22/'[7]master foreign claims'!$B22&gt;$B$11,'[7]master foreign claims'!O22/'[7]master foreign claims'!$B22,"")</f>
        <v>3.2000341336974262E-5</v>
      </c>
      <c r="O19" s="20">
        <f t="shared" si="3"/>
        <v>0.97899710930249906</v>
      </c>
      <c r="P19" s="21">
        <f>IF('[7]master foreign claims'!E22/'[7]master foreign claims'!$C22&gt;$B$11,1,"")</f>
        <v>1</v>
      </c>
      <c r="Q19" s="21">
        <f>IF('[7]master foreign claims'!F22/'[7]master foreign claims'!$C22&gt;$B$11,1,"")</f>
        <v>1</v>
      </c>
      <c r="R19" s="21">
        <f>IF('[7]master foreign claims'!G22/'[7]master foreign claims'!$C22&gt;$B$11,1,"")</f>
        <v>1</v>
      </c>
      <c r="S19" s="21">
        <f>IF('[7]master foreign claims'!H22/'[7]master foreign claims'!$C22&gt;$B$11,1,"")</f>
        <v>1</v>
      </c>
      <c r="T19" s="21">
        <f>IF('[7]master foreign claims'!I22/'[7]master foreign claims'!$C22&gt;$B$11,1,"")</f>
        <v>1</v>
      </c>
      <c r="U19" s="21">
        <f>IF('[7]master foreign claims'!J22/'[7]master foreign claims'!$C22&gt;$B$11,1,"")</f>
        <v>1</v>
      </c>
      <c r="V19" s="21">
        <f>IF('[7]master foreign claims'!K22/'[7]master foreign claims'!$C22&gt;$B$11,1,"")</f>
        <v>1</v>
      </c>
      <c r="W19" s="21">
        <f>IF('[7]master foreign claims'!L22/'[7]master foreign claims'!$C22&gt;$B$11,1,"")</f>
        <v>1</v>
      </c>
      <c r="X19" s="21">
        <f>IF('[7]master foreign claims'!M22/'[7]master foreign claims'!$C22&gt;$B$11,1,"")</f>
        <v>1</v>
      </c>
      <c r="Y19" s="21">
        <f>IF('[7]master foreign claims'!N22/'[7]master foreign claims'!$C22&gt;$B$11,1,"")</f>
        <v>1</v>
      </c>
      <c r="Z19" s="21">
        <f>IF('[7]master foreign claims'!O22/'[7]master foreign claims'!$C22&gt;$B$11,1,"")</f>
        <v>1</v>
      </c>
      <c r="AB19" s="1" t="s">
        <v>36</v>
      </c>
      <c r="AC19" s="17">
        <v>0.3637265464164951</v>
      </c>
      <c r="AD19" s="17">
        <v>0.19433807293944469</v>
      </c>
      <c r="AE19" s="17">
        <v>0.32524080256856075</v>
      </c>
      <c r="AF19" s="17">
        <v>8.2134209431567268E-2</v>
      </c>
      <c r="AG19" s="17">
        <v>4.1493775933609959E-3</v>
      </c>
      <c r="AH19" s="17">
        <v>7.466746311960661E-5</v>
      </c>
      <c r="AI19" s="17">
        <v>1.7706855539792424E-3</v>
      </c>
      <c r="AJ19" s="17">
        <v>1.706684871305294E-3</v>
      </c>
      <c r="AK19" s="17">
        <v>5.6960607579814183E-3</v>
      </c>
      <c r="AL19" s="17">
        <v>1.2800136534789705E-4</v>
      </c>
      <c r="AM19" s="17">
        <v>3.2000341336974262E-5</v>
      </c>
      <c r="AN19" s="17">
        <f t="shared" si="4"/>
        <v>2.1002890697500942E-2</v>
      </c>
      <c r="AO19" s="122">
        <v>0.97899710930249906</v>
      </c>
      <c r="AP19" s="17">
        <f t="shared" si="5"/>
        <v>1</v>
      </c>
      <c r="AS19" s="1" t="s">
        <v>121</v>
      </c>
      <c r="AT19" s="17">
        <v>0.36348041899339389</v>
      </c>
      <c r="AU19" s="17">
        <v>0.12828935362604474</v>
      </c>
      <c r="AV19" s="17">
        <v>0.19504361473046461</v>
      </c>
      <c r="AW19" s="17">
        <v>5.8213803423482612E-2</v>
      </c>
      <c r="AX19" s="17">
        <v>1.6788933902697179E-3</v>
      </c>
      <c r="AY19" s="17">
        <v>7.2995364794335555E-5</v>
      </c>
      <c r="AZ19" s="17">
        <v>3.2847914157450999E-4</v>
      </c>
      <c r="BA19" s="17">
        <v>5.6644403080404394E-2</v>
      </c>
      <c r="BB19" s="17">
        <v>5.109675535603489E-4</v>
      </c>
      <c r="BC19" s="17" t="s">
        <v>32</v>
      </c>
      <c r="BD19" s="17">
        <v>3.6497682397167782E-4</v>
      </c>
      <c r="BE19" s="17">
        <f t="shared" si="6"/>
        <v>0.19537209387203913</v>
      </c>
      <c r="BF19" s="122">
        <v>0.80462790612796087</v>
      </c>
      <c r="BG19" s="17">
        <f t="shared" si="7"/>
        <v>1</v>
      </c>
    </row>
    <row r="20" spans="1:59">
      <c r="A20" s="1" t="s">
        <v>37</v>
      </c>
      <c r="B20" s="17">
        <f>'[7]master foreign claims'!C23/'[7]master foreign claims'!$C23</f>
        <v>1</v>
      </c>
      <c r="C20" s="18">
        <f t="shared" si="2"/>
        <v>9</v>
      </c>
      <c r="D20" s="19">
        <f>IF('[7]master foreign claims'!E23/'[7]master foreign claims'!$B23&gt;$B$11,'[7]master foreign claims'!E23/'[7]master foreign claims'!$B23,"")</f>
        <v>1.4126798359163504E-2</v>
      </c>
      <c r="E20" s="121">
        <f>IF('[7]master foreign claims'!F23/'[7]master foreign claims'!$B23&gt;$B$11,'[7]master foreign claims'!F23/'[7]master foreign claims'!$B23,"")</f>
        <v>0.10960385856651417</v>
      </c>
      <c r="F20" s="121" t="str">
        <f>IF('[7]master foreign claims'!G23/'[7]master foreign claims'!$B23&gt;$B$11,'[7]master foreign claims'!G23/'[7]master foreign claims'!$B23,"")</f>
        <v/>
      </c>
      <c r="G20" s="121">
        <f>IF('[7]master foreign claims'!H23/'[7]master foreign claims'!$B23&gt;$B$11,'[7]master foreign claims'!H23/'[7]master foreign claims'!$B23,"")</f>
        <v>9.6393233322693908E-2</v>
      </c>
      <c r="H20" s="21">
        <f>IF('[7]master foreign claims'!I23/'[7]master foreign claims'!$B23&gt;$B$11,'[7]master foreign claims'!I23/'[7]master foreign claims'!$B23,"")</f>
        <v>8.723150216926151E-2</v>
      </c>
      <c r="I20" s="21">
        <f>IF('[7]master foreign claims'!J23/'[7]master foreign claims'!$B23&gt;$B$11,'[7]master foreign claims'!J23/'[7]master foreign claims'!$B23,"")</f>
        <v>1.7495951105909611E-3</v>
      </c>
      <c r="J20" s="21">
        <f>IF('[7]master foreign claims'!K23/'[7]master foreign claims'!$B23&gt;$B$11,'[7]master foreign claims'!K23/'[7]master foreign claims'!$B23,"")</f>
        <v>0.11075055265926635</v>
      </c>
      <c r="K20" s="21">
        <f>IF('[7]master foreign claims'!L23/'[7]master foreign claims'!$B23&gt;$B$11,'[7]master foreign claims'!L23/'[7]master foreign claims'!$B23,"")</f>
        <v>5.0448629286803562E-2</v>
      </c>
      <c r="L20" s="21" t="str">
        <f>IF('[7]master foreign claims'!M23/'[7]master foreign claims'!$B23&gt;$B$11,'[7]master foreign claims'!M23/'[7]master foreign claims'!$B23,"")</f>
        <v/>
      </c>
      <c r="M20" s="21">
        <f>IF('[7]master foreign claims'!N23/'[7]master foreign claims'!$B23&gt;$B$11,'[7]master foreign claims'!N23/'[7]master foreign claims'!$B23,"")</f>
        <v>7.4535116028891964E-3</v>
      </c>
      <c r="N20" s="21">
        <f>IF('[7]master foreign claims'!O23/'[7]master foreign claims'!$B23&gt;$B$11,'[7]master foreign claims'!O23/'[7]master foreign claims'!$B23,"")</f>
        <v>2.5830171058386824E-3</v>
      </c>
      <c r="O20" s="20">
        <f t="shared" si="3"/>
        <v>0.48034069818302189</v>
      </c>
      <c r="P20" s="21">
        <f>IF('[7]master foreign claims'!E23/'[7]master foreign claims'!$C23&gt;$B$11,1,"")</f>
        <v>1</v>
      </c>
      <c r="Q20" s="21">
        <f>IF('[7]master foreign claims'!F23/'[7]master foreign claims'!$C23&gt;$B$11,1,"")</f>
        <v>1</v>
      </c>
      <c r="R20" s="21" t="str">
        <f>IF('[7]master foreign claims'!G23/'[7]master foreign claims'!$C23&gt;$B$11,1,"")</f>
        <v/>
      </c>
      <c r="S20" s="21">
        <f>IF('[7]master foreign claims'!H23/'[7]master foreign claims'!$C23&gt;$B$11,1,"")</f>
        <v>1</v>
      </c>
      <c r="T20" s="21">
        <f>IF('[7]master foreign claims'!I23/'[7]master foreign claims'!$C23&gt;$B$11,1,"")</f>
        <v>1</v>
      </c>
      <c r="U20" s="21">
        <f>IF('[7]master foreign claims'!J23/'[7]master foreign claims'!$C23&gt;$B$11,1,"")</f>
        <v>1</v>
      </c>
      <c r="V20" s="21">
        <f>IF('[7]master foreign claims'!K23/'[7]master foreign claims'!$C23&gt;$B$11,1,"")</f>
        <v>1</v>
      </c>
      <c r="W20" s="21">
        <f>IF('[7]master foreign claims'!L23/'[7]master foreign claims'!$C23&gt;$B$11,1,"")</f>
        <v>1</v>
      </c>
      <c r="X20" s="21" t="str">
        <f>IF('[7]master foreign claims'!M23/'[7]master foreign claims'!$C23&gt;$B$11,1,"")</f>
        <v/>
      </c>
      <c r="Y20" s="21">
        <f>IF('[7]master foreign claims'!N23/'[7]master foreign claims'!$C23&gt;$B$11,1,"")</f>
        <v>1</v>
      </c>
      <c r="Z20" s="21">
        <f>IF('[7]master foreign claims'!O23/'[7]master foreign claims'!$C23&gt;$B$11,1,"")</f>
        <v>1</v>
      </c>
      <c r="AB20" s="1" t="s">
        <v>37</v>
      </c>
      <c r="AC20" s="17">
        <v>1.4126798359163504E-2</v>
      </c>
      <c r="AD20" s="17">
        <v>0.10960385856651417</v>
      </c>
      <c r="AE20" s="17" t="s">
        <v>32</v>
      </c>
      <c r="AF20" s="17">
        <v>9.6393233322693908E-2</v>
      </c>
      <c r="AG20" s="17">
        <v>8.723150216926151E-2</v>
      </c>
      <c r="AH20" s="17">
        <v>1.7495951105909611E-3</v>
      </c>
      <c r="AI20" s="17">
        <v>0.11075055265926635</v>
      </c>
      <c r="AJ20" s="17">
        <v>5.0448629286803562E-2</v>
      </c>
      <c r="AK20" s="17" t="s">
        <v>32</v>
      </c>
      <c r="AL20" s="17">
        <v>7.4535116028891964E-3</v>
      </c>
      <c r="AM20" s="17">
        <v>2.5830171058386824E-3</v>
      </c>
      <c r="AN20" s="17">
        <f t="shared" si="4"/>
        <v>0.51965930181697817</v>
      </c>
      <c r="AO20" s="122">
        <v>0.48034069818302189</v>
      </c>
      <c r="AP20" s="17">
        <f t="shared" si="5"/>
        <v>1</v>
      </c>
      <c r="AS20" s="1" t="s">
        <v>111</v>
      </c>
      <c r="AT20" s="17">
        <v>0.36053774612274531</v>
      </c>
      <c r="AU20" s="17">
        <v>4.7152924682997657E-2</v>
      </c>
      <c r="AV20" s="17">
        <v>0.23617769655396864</v>
      </c>
      <c r="AW20" s="17">
        <v>5.762996157168071E-2</v>
      </c>
      <c r="AX20" s="17">
        <v>0.15346292981511847</v>
      </c>
      <c r="AY20" s="17">
        <v>1.3143236240283393E-3</v>
      </c>
      <c r="AZ20" s="17">
        <v>5.7755135250159594E-2</v>
      </c>
      <c r="BA20" s="17">
        <v>8.3866364580855942E-4</v>
      </c>
      <c r="BB20" s="17" t="s">
        <v>32</v>
      </c>
      <c r="BC20" s="17">
        <v>2.5034735695777892E-4</v>
      </c>
      <c r="BD20" s="17">
        <v>7.5104207087333676E-4</v>
      </c>
      <c r="BE20" s="17">
        <f t="shared" si="6"/>
        <v>8.412922930566169E-2</v>
      </c>
      <c r="BF20" s="122">
        <v>0.91587077069433831</v>
      </c>
      <c r="BG20" s="17">
        <f t="shared" si="7"/>
        <v>1</v>
      </c>
    </row>
    <row r="21" spans="1:59">
      <c r="A21" s="1" t="s">
        <v>38</v>
      </c>
      <c r="B21" s="17">
        <f>'[7]master foreign claims'!C24/'[7]master foreign claims'!$C24</f>
        <v>1</v>
      </c>
      <c r="C21" s="18">
        <f t="shared" si="2"/>
        <v>10</v>
      </c>
      <c r="D21" s="121">
        <f>IF('[7]master foreign claims'!E24/'[7]master foreign claims'!$B24&gt;$B$11,'[7]master foreign claims'!E24/'[7]master foreign claims'!$B24,"")</f>
        <v>0.36053774612274531</v>
      </c>
      <c r="E21" s="21">
        <f>IF('[7]master foreign claims'!F24/'[7]master foreign claims'!$B24&gt;$B$11,'[7]master foreign claims'!F24/'[7]master foreign claims'!$B24,"")</f>
        <v>4.7152924682997657E-2</v>
      </c>
      <c r="F21" s="121">
        <f>IF('[7]master foreign claims'!G24/'[7]master foreign claims'!$B24&gt;$B$11,'[7]master foreign claims'!G24/'[7]master foreign claims'!$B24,"")</f>
        <v>0.23617769655396864</v>
      </c>
      <c r="G21" s="21">
        <f>IF('[7]master foreign claims'!H24/'[7]master foreign claims'!$B24&gt;$B$11,'[7]master foreign claims'!H24/'[7]master foreign claims'!$B24,"")</f>
        <v>5.762996157168071E-2</v>
      </c>
      <c r="H21" s="121">
        <f>IF('[7]master foreign claims'!I24/'[7]master foreign claims'!$B24&gt;$B$11,'[7]master foreign claims'!I24/'[7]master foreign claims'!$B24,"")</f>
        <v>0.15346292981511847</v>
      </c>
      <c r="I21" s="21">
        <f>IF('[7]master foreign claims'!J24/'[7]master foreign claims'!$B24&gt;$B$11,'[7]master foreign claims'!J24/'[7]master foreign claims'!$B24,"")</f>
        <v>1.3143236240283393E-3</v>
      </c>
      <c r="J21" s="21">
        <f>IF('[7]master foreign claims'!K24/'[7]master foreign claims'!$B24&gt;$B$11,'[7]master foreign claims'!K24/'[7]master foreign claims'!$B24,"")</f>
        <v>5.7755135250159594E-2</v>
      </c>
      <c r="K21" s="21">
        <f>IF('[7]master foreign claims'!L24/'[7]master foreign claims'!$B24&gt;$B$11,'[7]master foreign claims'!L24/'[7]master foreign claims'!$B24,"")</f>
        <v>8.3866364580855942E-4</v>
      </c>
      <c r="L21" s="21" t="str">
        <f>IF('[7]master foreign claims'!M24/'[7]master foreign claims'!$B24&gt;$B$11,'[7]master foreign claims'!M24/'[7]master foreign claims'!$B24,"")</f>
        <v/>
      </c>
      <c r="M21" s="21">
        <f>IF('[7]master foreign claims'!N24/'[7]master foreign claims'!$B24&gt;$B$11,'[7]master foreign claims'!N24/'[7]master foreign claims'!$B24,"")</f>
        <v>2.5034735695777892E-4</v>
      </c>
      <c r="N21" s="21">
        <f>IF('[7]master foreign claims'!O24/'[7]master foreign claims'!$B24&gt;$B$11,'[7]master foreign claims'!O24/'[7]master foreign claims'!$B24,"")</f>
        <v>7.5104207087333676E-4</v>
      </c>
      <c r="O21" s="20">
        <f t="shared" si="3"/>
        <v>0.91587077069433831</v>
      </c>
      <c r="P21" s="21">
        <f>IF('[7]master foreign claims'!E24/'[7]master foreign claims'!$C24&gt;$B$11,1,"")</f>
        <v>1</v>
      </c>
      <c r="Q21" s="21">
        <f>IF('[7]master foreign claims'!F24/'[7]master foreign claims'!$C24&gt;$B$11,1,"")</f>
        <v>1</v>
      </c>
      <c r="R21" s="21">
        <f>IF('[7]master foreign claims'!G24/'[7]master foreign claims'!$C24&gt;$B$11,1,"")</f>
        <v>1</v>
      </c>
      <c r="S21" s="21">
        <f>IF('[7]master foreign claims'!H24/'[7]master foreign claims'!$C24&gt;$B$11,1,"")</f>
        <v>1</v>
      </c>
      <c r="T21" s="21">
        <f>IF('[7]master foreign claims'!I24/'[7]master foreign claims'!$C24&gt;$B$11,1,"")</f>
        <v>1</v>
      </c>
      <c r="U21" s="21">
        <f>IF('[7]master foreign claims'!J24/'[7]master foreign claims'!$C24&gt;$B$11,1,"")</f>
        <v>1</v>
      </c>
      <c r="V21" s="21">
        <f>IF('[7]master foreign claims'!K24/'[7]master foreign claims'!$C24&gt;$B$11,1,"")</f>
        <v>1</v>
      </c>
      <c r="W21" s="21">
        <f>IF('[7]master foreign claims'!L24/'[7]master foreign claims'!$C24&gt;$B$11,1,"")</f>
        <v>1</v>
      </c>
      <c r="X21" s="21" t="str">
        <f>IF('[7]master foreign claims'!M24/'[7]master foreign claims'!$C24&gt;$B$11,1,"")</f>
        <v/>
      </c>
      <c r="Y21" s="21">
        <f>IF('[7]master foreign claims'!N24/'[7]master foreign claims'!$C24&gt;$B$11,1,"")</f>
        <v>1</v>
      </c>
      <c r="Z21" s="21">
        <f>IF('[7]master foreign claims'!O24/'[7]master foreign claims'!$C24&gt;$B$11,1,"")</f>
        <v>1</v>
      </c>
      <c r="AB21" s="1" t="s">
        <v>38</v>
      </c>
      <c r="AC21" s="17">
        <v>0.36053774612274531</v>
      </c>
      <c r="AD21" s="17">
        <v>4.7152924682997657E-2</v>
      </c>
      <c r="AE21" s="17">
        <v>0.23617769655396864</v>
      </c>
      <c r="AF21" s="17">
        <v>5.762996157168071E-2</v>
      </c>
      <c r="AG21" s="17">
        <v>0.15346292981511847</v>
      </c>
      <c r="AH21" s="17">
        <v>1.3143236240283393E-3</v>
      </c>
      <c r="AI21" s="17">
        <v>5.7755135250159594E-2</v>
      </c>
      <c r="AJ21" s="17">
        <v>8.3866364580855942E-4</v>
      </c>
      <c r="AK21" s="17" t="s">
        <v>32</v>
      </c>
      <c r="AL21" s="17">
        <v>2.5034735695777892E-4</v>
      </c>
      <c r="AM21" s="17">
        <v>7.5104207087333676E-4</v>
      </c>
      <c r="AN21" s="17">
        <f t="shared" si="4"/>
        <v>8.412922930566169E-2</v>
      </c>
      <c r="AO21" s="122">
        <v>0.91587077069433831</v>
      </c>
      <c r="AP21" s="17">
        <f t="shared" si="5"/>
        <v>1</v>
      </c>
      <c r="AS21" s="1" t="s">
        <v>113</v>
      </c>
      <c r="AT21" s="17">
        <v>0.34101579172001706</v>
      </c>
      <c r="AU21" s="17">
        <v>0.37601365770379858</v>
      </c>
      <c r="AV21" s="17">
        <v>0.24455825864276567</v>
      </c>
      <c r="AW21" s="17">
        <v>1.4938113529662825E-2</v>
      </c>
      <c r="AX21" s="17">
        <v>4.6948356807511738E-3</v>
      </c>
      <c r="AY21" s="17" t="s">
        <v>32</v>
      </c>
      <c r="AZ21" s="17">
        <v>2.134016218523261E-3</v>
      </c>
      <c r="BA21" s="17">
        <v>2.5608194622279128E-3</v>
      </c>
      <c r="BB21" s="17" t="s">
        <v>32</v>
      </c>
      <c r="BC21" s="17" t="s">
        <v>32</v>
      </c>
      <c r="BD21" s="17" t="s">
        <v>32</v>
      </c>
      <c r="BE21" s="17">
        <f t="shared" si="6"/>
        <v>1.4084507042253613E-2</v>
      </c>
      <c r="BF21" s="122">
        <v>0.98591549295774639</v>
      </c>
      <c r="BG21" s="17">
        <f t="shared" si="7"/>
        <v>1</v>
      </c>
    </row>
    <row r="22" spans="1:59">
      <c r="A22" s="1" t="s">
        <v>39</v>
      </c>
      <c r="B22" s="17">
        <f>'[7]master foreign claims'!C25/'[7]master foreign claims'!$C25</f>
        <v>1</v>
      </c>
      <c r="C22" s="18">
        <f t="shared" si="2"/>
        <v>11</v>
      </c>
      <c r="D22" s="19">
        <f>IF('[7]master foreign claims'!E25/'[7]master foreign claims'!$B25&gt;$B$11,'[7]master foreign claims'!E25/'[7]master foreign claims'!$B25,"")</f>
        <v>7.2154601361338708E-2</v>
      </c>
      <c r="E22" s="121">
        <f>IF('[7]master foreign claims'!F25/'[7]master foreign claims'!$B25&gt;$B$11,'[7]master foreign claims'!F25/'[7]master foreign claims'!$B25,"")</f>
        <v>0.21996751765543165</v>
      </c>
      <c r="F22" s="21">
        <f>IF('[7]master foreign claims'!G25/'[7]master foreign claims'!$B25&gt;$B$11,'[7]master foreign claims'!G25/'[7]master foreign claims'!$B25,"")</f>
        <v>2.6168360736509789E-2</v>
      </c>
      <c r="G22" s="21">
        <f>IF('[7]master foreign claims'!H25/'[7]master foreign claims'!$B25&gt;$B$11,'[7]master foreign claims'!H25/'[7]master foreign claims'!$B25,"")</f>
        <v>8.1808062190915895E-2</v>
      </c>
      <c r="H22" s="21">
        <f>IF('[7]master foreign claims'!I25/'[7]master foreign claims'!$B25&gt;$B$11,'[7]master foreign claims'!I25/'[7]master foreign claims'!$B25,"")</f>
        <v>6.9143597510903487E-2</v>
      </c>
      <c r="I22" s="21">
        <f>IF('[7]master foreign claims'!J25/'[7]master foreign claims'!$B25&gt;$B$11,'[7]master foreign claims'!J25/'[7]master foreign claims'!$B25,"")</f>
        <v>1.507326776036059E-2</v>
      </c>
      <c r="J22" s="21">
        <f>IF('[7]master foreign claims'!K25/'[7]master foreign claims'!$B25&gt;$B$11,'[7]master foreign claims'!K25/'[7]master foreign claims'!$B25,"")</f>
        <v>2.0292341101114983E-2</v>
      </c>
      <c r="K22" s="121">
        <f>IF('[7]master foreign claims'!L25/'[7]master foreign claims'!$B25&gt;$B$11,'[7]master foreign claims'!L25/'[7]master foreign claims'!$B25,"")</f>
        <v>0.11325024179273345</v>
      </c>
      <c r="L22" s="21">
        <f>IF('[7]master foreign claims'!M25/'[7]master foreign claims'!$B25&gt;$B$11,'[7]master foreign claims'!M25/'[7]master foreign claims'!$B25,"")</f>
        <v>5.8595959780287962E-2</v>
      </c>
      <c r="M22" s="21">
        <f>IF('[7]master foreign claims'!N25/'[7]master foreign claims'!$B25&gt;$B$11,'[7]master foreign claims'!N25/'[7]master foreign claims'!$B25,"")</f>
        <v>4.4526359970072449E-3</v>
      </c>
      <c r="N22" s="21">
        <f>IF('[7]master foreign claims'!O25/'[7]master foreign claims'!$B25&gt;$B$11,'[7]master foreign claims'!O25/'[7]master foreign claims'!$B25,"")</f>
        <v>1.0036679501450757E-3</v>
      </c>
      <c r="O22" s="20">
        <f t="shared" si="3"/>
        <v>0.68191025383674897</v>
      </c>
      <c r="P22" s="21">
        <f>IF('[7]master foreign claims'!E25/'[7]master foreign claims'!$C25&gt;$B$11,1,"")</f>
        <v>1</v>
      </c>
      <c r="Q22" s="21">
        <f>IF('[7]master foreign claims'!F25/'[7]master foreign claims'!$C25&gt;$B$11,1,"")</f>
        <v>1</v>
      </c>
      <c r="R22" s="21">
        <f>IF('[7]master foreign claims'!G25/'[7]master foreign claims'!$C25&gt;$B$11,1,"")</f>
        <v>1</v>
      </c>
      <c r="S22" s="21">
        <f>IF('[7]master foreign claims'!H25/'[7]master foreign claims'!$C25&gt;$B$11,1,"")</f>
        <v>1</v>
      </c>
      <c r="T22" s="21">
        <f>IF('[7]master foreign claims'!I25/'[7]master foreign claims'!$C25&gt;$B$11,1,"")</f>
        <v>1</v>
      </c>
      <c r="U22" s="21">
        <f>IF('[7]master foreign claims'!J25/'[7]master foreign claims'!$C25&gt;$B$11,1,"")</f>
        <v>1</v>
      </c>
      <c r="V22" s="21">
        <f>IF('[7]master foreign claims'!K25/'[7]master foreign claims'!$C25&gt;$B$11,1,"")</f>
        <v>1</v>
      </c>
      <c r="W22" s="21">
        <f>IF('[7]master foreign claims'!L25/'[7]master foreign claims'!$C25&gt;$B$11,1,"")</f>
        <v>1</v>
      </c>
      <c r="X22" s="21">
        <f>IF('[7]master foreign claims'!M25/'[7]master foreign claims'!$C25&gt;$B$11,1,"")</f>
        <v>1</v>
      </c>
      <c r="Y22" s="21">
        <f>IF('[7]master foreign claims'!N25/'[7]master foreign claims'!$C25&gt;$B$11,1,"")</f>
        <v>1</v>
      </c>
      <c r="Z22" s="21">
        <f>IF('[7]master foreign claims'!O25/'[7]master foreign claims'!$C25&gt;$B$11,1,"")</f>
        <v>1</v>
      </c>
      <c r="AB22" s="1" t="s">
        <v>39</v>
      </c>
      <c r="AC22" s="17">
        <v>7.2154601361338708E-2</v>
      </c>
      <c r="AD22" s="17">
        <v>0.21996751765543165</v>
      </c>
      <c r="AE22" s="17">
        <v>2.6168360736509789E-2</v>
      </c>
      <c r="AF22" s="17">
        <v>8.1808062190915895E-2</v>
      </c>
      <c r="AG22" s="17">
        <v>6.9143597510903487E-2</v>
      </c>
      <c r="AH22" s="17">
        <v>1.507326776036059E-2</v>
      </c>
      <c r="AI22" s="17">
        <v>2.0292341101114983E-2</v>
      </c>
      <c r="AJ22" s="17">
        <v>0.11325024179273345</v>
      </c>
      <c r="AK22" s="17">
        <v>5.8595959780287962E-2</v>
      </c>
      <c r="AL22" s="17">
        <v>4.4526359970072449E-3</v>
      </c>
      <c r="AM22" s="17">
        <v>1.0036679501450757E-3</v>
      </c>
      <c r="AN22" s="17">
        <f t="shared" si="4"/>
        <v>0.31808974616325103</v>
      </c>
      <c r="AO22" s="122">
        <v>0.68191025383674897</v>
      </c>
      <c r="AP22" s="17">
        <f t="shared" si="5"/>
        <v>1</v>
      </c>
      <c r="AS22" s="1" t="s">
        <v>117</v>
      </c>
      <c r="AT22" s="17">
        <v>0.33116918249201971</v>
      </c>
      <c r="AU22" s="17">
        <v>0.15699368531700944</v>
      </c>
      <c r="AV22" s="17">
        <v>8.3304349170280026E-2</v>
      </c>
      <c r="AW22" s="17">
        <v>0.15030800503937983</v>
      </c>
      <c r="AX22" s="17">
        <v>6.5310980746786625E-3</v>
      </c>
      <c r="AY22" s="17">
        <v>7.3426546401712768E-4</v>
      </c>
      <c r="AZ22" s="17">
        <v>5.758187059923791E-2</v>
      </c>
      <c r="BA22" s="17">
        <v>5.5997403018990421E-2</v>
      </c>
      <c r="BB22" s="17">
        <v>1.8781737658543371E-3</v>
      </c>
      <c r="BC22" s="17">
        <v>6.260579219514457E-4</v>
      </c>
      <c r="BD22" s="17">
        <v>1.1748247424274044E-3</v>
      </c>
      <c r="BE22" s="17">
        <f t="shared" si="6"/>
        <v>0.15370108439415375</v>
      </c>
      <c r="BF22" s="122">
        <v>0.84629891560584625</v>
      </c>
      <c r="BG22" s="17">
        <f t="shared" si="7"/>
        <v>1</v>
      </c>
    </row>
    <row r="23" spans="1:59">
      <c r="A23" s="1" t="s">
        <v>40</v>
      </c>
      <c r="B23" s="17">
        <f>'[7]master foreign claims'!C26/'[7]master foreign claims'!$C26</f>
        <v>1</v>
      </c>
      <c r="C23" s="18">
        <f t="shared" si="2"/>
        <v>11</v>
      </c>
      <c r="D23" s="121">
        <f>IF('[7]master foreign claims'!E26/'[7]master foreign claims'!$B26&gt;$B$11,'[7]master foreign claims'!E26/'[7]master foreign claims'!$B26,"")</f>
        <v>0.25609026223039921</v>
      </c>
      <c r="E23" s="21">
        <f>IF('[7]master foreign claims'!F26/'[7]master foreign claims'!$B26&gt;$B$11,'[7]master foreign claims'!F26/'[7]master foreign claims'!$B26,"")</f>
        <v>9.057256223261588E-2</v>
      </c>
      <c r="F23" s="21">
        <f>IF('[7]master foreign claims'!G26/'[7]master foreign claims'!$B26&gt;$B$11,'[7]master foreign claims'!G26/'[7]master foreign claims'!$B26,"")</f>
        <v>5.9096047702436108E-2</v>
      </c>
      <c r="G23" s="121">
        <f>IF('[7]master foreign claims'!H26/'[7]master foreign claims'!$B26&gt;$B$11,'[7]master foreign claims'!H26/'[7]master foreign claims'!$B26,"")</f>
        <v>0.2011615277192827</v>
      </c>
      <c r="H23" s="21">
        <f>IF('[7]master foreign claims'!I26/'[7]master foreign claims'!$B26&gt;$B$11,'[7]master foreign claims'!I26/'[7]master foreign claims'!$B26,"")</f>
        <v>1.2590605812071907E-2</v>
      </c>
      <c r="I23" s="21">
        <f>IF('[7]master foreign claims'!J26/'[7]master foreign claims'!$B26&gt;$B$11,'[7]master foreign claims'!J26/'[7]master foreign claims'!$B26,"")</f>
        <v>3.9655974996120849E-2</v>
      </c>
      <c r="J23" s="21">
        <f>IF('[7]master foreign claims'!K26/'[7]master foreign claims'!$B26&gt;$B$11,'[7]master foreign claims'!K26/'[7]master foreign claims'!$B26,"")</f>
        <v>6.3706692084321587E-2</v>
      </c>
      <c r="K23" s="121">
        <f>IF('[7]master foreign claims'!L26/'[7]master foreign claims'!$B26&gt;$B$11,'[7]master foreign claims'!L26/'[7]master foreign claims'!$B26,"")</f>
        <v>0.16205971671136923</v>
      </c>
      <c r="L23" s="21">
        <f>IF('[7]master foreign claims'!M26/'[7]master foreign claims'!$B26&gt;$B$11,'[7]master foreign claims'!M26/'[7]master foreign claims'!$B26,"")</f>
        <v>1.3011770443109525E-2</v>
      </c>
      <c r="M23" s="21">
        <f>IF('[7]master foreign claims'!N26/'[7]master foreign claims'!$B26&gt;$B$11,'[7]master foreign claims'!N26/'[7]master foreign claims'!$B26,"")</f>
        <v>1.9063241194334228E-3</v>
      </c>
      <c r="N23" s="21">
        <f>IF('[7]master foreign claims'!O26/'[7]master foreign claims'!$B26&gt;$B$11,'[7]master foreign claims'!O26/'[7]master foreign claims'!$B26,"")</f>
        <v>1.26349389311285E-3</v>
      </c>
      <c r="O23" s="20">
        <f t="shared" si="3"/>
        <v>0.90111497794427331</v>
      </c>
      <c r="P23" s="21">
        <f>IF('[7]master foreign claims'!E26/'[7]master foreign claims'!$C26&gt;$B$11,1,"")</f>
        <v>1</v>
      </c>
      <c r="Q23" s="21">
        <f>IF('[7]master foreign claims'!F26/'[7]master foreign claims'!$C26&gt;$B$11,1,"")</f>
        <v>1</v>
      </c>
      <c r="R23" s="21">
        <f>IF('[7]master foreign claims'!G26/'[7]master foreign claims'!$C26&gt;$B$11,1,"")</f>
        <v>1</v>
      </c>
      <c r="S23" s="21">
        <f>IF('[7]master foreign claims'!H26/'[7]master foreign claims'!$C26&gt;$B$11,1,"")</f>
        <v>1</v>
      </c>
      <c r="T23" s="21">
        <f>IF('[7]master foreign claims'!I26/'[7]master foreign claims'!$C26&gt;$B$11,1,"")</f>
        <v>1</v>
      </c>
      <c r="U23" s="21">
        <f>IF('[7]master foreign claims'!J26/'[7]master foreign claims'!$C26&gt;$B$11,1,"")</f>
        <v>1</v>
      </c>
      <c r="V23" s="21">
        <f>IF('[7]master foreign claims'!K26/'[7]master foreign claims'!$C26&gt;$B$11,1,"")</f>
        <v>1</v>
      </c>
      <c r="W23" s="21">
        <f>IF('[7]master foreign claims'!L26/'[7]master foreign claims'!$C26&gt;$B$11,1,"")</f>
        <v>1</v>
      </c>
      <c r="X23" s="21">
        <f>IF('[7]master foreign claims'!M26/'[7]master foreign claims'!$C26&gt;$B$11,1,"")</f>
        <v>1</v>
      </c>
      <c r="Y23" s="21">
        <f>IF('[7]master foreign claims'!N26/'[7]master foreign claims'!$C26&gt;$B$11,1,"")</f>
        <v>1</v>
      </c>
      <c r="Z23" s="21">
        <f>IF('[7]master foreign claims'!O26/'[7]master foreign claims'!$C26&gt;$B$11,1,"")</f>
        <v>1</v>
      </c>
      <c r="AB23" s="1" t="s">
        <v>40</v>
      </c>
      <c r="AC23" s="17">
        <v>0.25609026223039921</v>
      </c>
      <c r="AD23" s="17">
        <v>9.057256223261588E-2</v>
      </c>
      <c r="AE23" s="17">
        <v>5.9096047702436108E-2</v>
      </c>
      <c r="AF23" s="17">
        <v>0.2011615277192827</v>
      </c>
      <c r="AG23" s="17">
        <v>1.2590605812071907E-2</v>
      </c>
      <c r="AH23" s="17">
        <v>3.9655974996120849E-2</v>
      </c>
      <c r="AI23" s="17">
        <v>6.3706692084321587E-2</v>
      </c>
      <c r="AJ23" s="17">
        <v>0.16205971671136923</v>
      </c>
      <c r="AK23" s="17">
        <v>1.3011770443109525E-2</v>
      </c>
      <c r="AL23" s="17">
        <v>1.9063241194334228E-3</v>
      </c>
      <c r="AM23" s="17">
        <v>1.26349389311285E-3</v>
      </c>
      <c r="AN23" s="17">
        <f t="shared" si="4"/>
        <v>9.888502205572669E-2</v>
      </c>
      <c r="AO23" s="122">
        <v>0.90111497794427331</v>
      </c>
      <c r="AP23" s="17">
        <f t="shared" si="5"/>
        <v>1</v>
      </c>
      <c r="AS23" s="34" t="s">
        <v>186</v>
      </c>
      <c r="AT23" s="123">
        <v>0.32490974729241878</v>
      </c>
      <c r="AU23" s="123">
        <v>0.19494584837545126</v>
      </c>
      <c r="AV23" s="123">
        <v>0.33212996389891697</v>
      </c>
      <c r="AW23" s="123" t="s">
        <v>32</v>
      </c>
      <c r="AX23" s="123">
        <v>1.0830324909747292E-2</v>
      </c>
      <c r="AY23" s="123" t="s">
        <v>32</v>
      </c>
      <c r="AZ23" s="123">
        <v>4.6931407942238268E-2</v>
      </c>
      <c r="BA23" s="123" t="s">
        <v>32</v>
      </c>
      <c r="BB23" s="123">
        <v>7.2202166064981952E-3</v>
      </c>
      <c r="BC23" s="123">
        <v>3.2490974729241874E-2</v>
      </c>
      <c r="BD23" s="123">
        <v>7.2202166064981952E-3</v>
      </c>
      <c r="BE23" s="17">
        <f t="shared" si="6"/>
        <v>4.3321299638989008E-2</v>
      </c>
      <c r="BF23" s="122">
        <v>0.95667870036101099</v>
      </c>
      <c r="BG23" s="17">
        <f t="shared" si="7"/>
        <v>1</v>
      </c>
    </row>
    <row r="24" spans="1:59">
      <c r="A24" s="1" t="s">
        <v>41</v>
      </c>
      <c r="B24" s="17">
        <f>'[7]master foreign claims'!C27/'[7]master foreign claims'!$C27</f>
        <v>1</v>
      </c>
      <c r="C24" s="18">
        <f t="shared" si="2"/>
        <v>11</v>
      </c>
      <c r="D24" s="21">
        <f>IF('[7]master foreign claims'!E27/'[7]master foreign claims'!$B27&gt;$B$11,'[7]master foreign claims'!E27/'[7]master foreign claims'!$B27,"")</f>
        <v>1.9032053985660061E-2</v>
      </c>
      <c r="E24" s="121">
        <f>IF('[7]master foreign claims'!F27/'[7]master foreign claims'!$B27&gt;$B$11,'[7]master foreign claims'!F27/'[7]master foreign claims'!$B27,"")</f>
        <v>0.10362188949810207</v>
      </c>
      <c r="F24" s="21">
        <f>IF('[7]master foreign claims'!G27/'[7]master foreign claims'!$B27&gt;$B$11,'[7]master foreign claims'!G27/'[7]master foreign claims'!$B27,"")</f>
        <v>2.852172079291438E-2</v>
      </c>
      <c r="G24" s="21">
        <f>IF('[7]master foreign claims'!H27/'[7]master foreign claims'!$B27&gt;$B$11,'[7]master foreign claims'!H27/'[7]master foreign claims'!$B27,"")</f>
        <v>5.878321383382539E-3</v>
      </c>
      <c r="H24" s="21">
        <f>IF('[7]master foreign claims'!I27/'[7]master foreign claims'!$B27&gt;$B$11,'[7]master foreign claims'!I27/'[7]master foreign claims'!$B27,"")</f>
        <v>1.5816111345423871E-4</v>
      </c>
      <c r="I24" s="121">
        <f>IF('[7]master foreign claims'!J27/'[7]master foreign claims'!$B27&gt;$B$11,'[7]master foreign claims'!J27/'[7]master foreign claims'!$B27,"")</f>
        <v>0.58590784479122737</v>
      </c>
      <c r="J24" s="21">
        <f>IF('[7]master foreign claims'!K27/'[7]master foreign claims'!$B27&gt;$B$11,'[7]master foreign claims'!K27/'[7]master foreign claims'!$B27,"")</f>
        <v>7.9080556727119356E-5</v>
      </c>
      <c r="K24" s="21">
        <f>IF('[7]master foreign claims'!L27/'[7]master foreign claims'!$B27&gt;$B$11,'[7]master foreign claims'!L27/'[7]master foreign claims'!$B27,"")</f>
        <v>1.2652889076339097E-3</v>
      </c>
      <c r="L24" s="21">
        <f>IF('[7]master foreign claims'!M27/'[7]master foreign claims'!$B27&gt;$B$11,'[7]master foreign claims'!M27/'[7]master foreign claims'!$B27,"")</f>
        <v>5.1402361872627585E-3</v>
      </c>
      <c r="M24" s="21">
        <f>IF('[7]master foreign claims'!N27/'[7]master foreign claims'!$B27&gt;$B$11,'[7]master foreign claims'!N27/'[7]master foreign claims'!$B27,"")</f>
        <v>3.4268241248418388E-4</v>
      </c>
      <c r="N24" s="21">
        <f>IF('[7]master foreign claims'!O27/'[7]master foreign claims'!$B27&gt;$B$11,'[7]master foreign claims'!O27/'[7]master foreign claims'!$B27,"")</f>
        <v>7.9080556727119356E-4</v>
      </c>
      <c r="O24" s="20">
        <f t="shared" si="3"/>
        <v>0.75073808519611973</v>
      </c>
      <c r="P24" s="21">
        <f>IF('[7]master foreign claims'!E27/'[7]master foreign claims'!$C27&gt;$B$11,1,"")</f>
        <v>1</v>
      </c>
      <c r="Q24" s="21">
        <f>IF('[7]master foreign claims'!F27/'[7]master foreign claims'!$C27&gt;$B$11,1,"")</f>
        <v>1</v>
      </c>
      <c r="R24" s="21">
        <f>IF('[7]master foreign claims'!G27/'[7]master foreign claims'!$C27&gt;$B$11,1,"")</f>
        <v>1</v>
      </c>
      <c r="S24" s="21">
        <f>IF('[7]master foreign claims'!H27/'[7]master foreign claims'!$C27&gt;$B$11,1,"")</f>
        <v>1</v>
      </c>
      <c r="T24" s="21">
        <f>IF('[7]master foreign claims'!I27/'[7]master foreign claims'!$C27&gt;$B$11,1,"")</f>
        <v>1</v>
      </c>
      <c r="U24" s="21">
        <f>IF('[7]master foreign claims'!J27/'[7]master foreign claims'!$C27&gt;$B$11,1,"")</f>
        <v>1</v>
      </c>
      <c r="V24" s="21">
        <f>IF('[7]master foreign claims'!K27/'[7]master foreign claims'!$C27&gt;$B$11,1,"")</f>
        <v>1</v>
      </c>
      <c r="W24" s="21">
        <f>IF('[7]master foreign claims'!L27/'[7]master foreign claims'!$C27&gt;$B$11,1,"")</f>
        <v>1</v>
      </c>
      <c r="X24" s="21">
        <f>IF('[7]master foreign claims'!M27/'[7]master foreign claims'!$C27&gt;$B$11,1,"")</f>
        <v>1</v>
      </c>
      <c r="Y24" s="21">
        <f>IF('[7]master foreign claims'!N27/'[7]master foreign claims'!$C27&gt;$B$11,1,"")</f>
        <v>1</v>
      </c>
      <c r="Z24" s="21">
        <f>IF('[7]master foreign claims'!O27/'[7]master foreign claims'!$C27&gt;$B$11,1,"")</f>
        <v>1</v>
      </c>
      <c r="AB24" s="1" t="s">
        <v>41</v>
      </c>
      <c r="AC24" s="17">
        <v>1.9032053985660061E-2</v>
      </c>
      <c r="AD24" s="17">
        <v>0.10362188949810207</v>
      </c>
      <c r="AE24" s="17">
        <v>2.852172079291438E-2</v>
      </c>
      <c r="AF24" s="17">
        <v>5.878321383382539E-3</v>
      </c>
      <c r="AG24" s="17">
        <v>1.5816111345423871E-4</v>
      </c>
      <c r="AH24" s="17">
        <v>0.58590784479122737</v>
      </c>
      <c r="AI24" s="17">
        <v>7.9080556727119356E-5</v>
      </c>
      <c r="AJ24" s="17">
        <v>1.2652889076339097E-3</v>
      </c>
      <c r="AK24" s="17">
        <v>5.1402361872627585E-3</v>
      </c>
      <c r="AL24" s="17">
        <v>3.4268241248418388E-4</v>
      </c>
      <c r="AM24" s="17">
        <v>7.9080556727119356E-4</v>
      </c>
      <c r="AN24" s="17">
        <f t="shared" si="4"/>
        <v>0.24926191480388027</v>
      </c>
      <c r="AO24" s="122">
        <v>0.75073808519611973</v>
      </c>
      <c r="AP24" s="17">
        <f t="shared" si="5"/>
        <v>1</v>
      </c>
      <c r="AS24" s="1" t="s">
        <v>118</v>
      </c>
      <c r="AT24" s="17">
        <v>0.29730221831092768</v>
      </c>
      <c r="AU24" s="17">
        <v>5.8252662883500742E-2</v>
      </c>
      <c r="AV24" s="17">
        <v>9.935362485964859E-2</v>
      </c>
      <c r="AW24" s="17">
        <v>0.18208964282462903</v>
      </c>
      <c r="AX24" s="17">
        <v>0.24291566776924711</v>
      </c>
      <c r="AY24" s="17">
        <v>9.7714927320729518E-4</v>
      </c>
      <c r="AZ24" s="17">
        <v>3.5960307104057294E-2</v>
      </c>
      <c r="BA24" s="17">
        <v>4.9707158680545021E-3</v>
      </c>
      <c r="BB24" s="17" t="s">
        <v>32</v>
      </c>
      <c r="BC24" s="17">
        <v>5.0374776196400938E-4</v>
      </c>
      <c r="BD24" s="17">
        <v>3.6051345856219462E-3</v>
      </c>
      <c r="BE24" s="17">
        <f t="shared" si="6"/>
        <v>7.4069128759141845E-2</v>
      </c>
      <c r="BF24" s="122">
        <v>0.92593087124085816</v>
      </c>
      <c r="BG24" s="17">
        <f t="shared" si="7"/>
        <v>1</v>
      </c>
    </row>
    <row r="25" spans="1:59">
      <c r="A25" s="1" t="s">
        <v>42</v>
      </c>
      <c r="B25" s="17">
        <f>'[7]master foreign claims'!C28/'[7]master foreign claims'!$C28</f>
        <v>1</v>
      </c>
      <c r="C25" s="18">
        <f t="shared" si="2"/>
        <v>10</v>
      </c>
      <c r="D25" s="21">
        <f>IF('[7]master foreign claims'!E28/'[7]master foreign claims'!$B28&gt;$B$11,'[7]master foreign claims'!E28/'[7]master foreign claims'!$B28,"")</f>
        <v>7.9246328622887222E-3</v>
      </c>
      <c r="E25" s="21">
        <f>IF('[7]master foreign claims'!F28/'[7]master foreign claims'!$B28&gt;$B$11,'[7]master foreign claims'!F28/'[7]master foreign claims'!$B28,"")</f>
        <v>3.1947908007758381E-2</v>
      </c>
      <c r="F25" s="21">
        <f>IF('[7]master foreign claims'!G28/'[7]master foreign claims'!$B28&gt;$B$11,'[7]master foreign claims'!G28/'[7]master foreign claims'!$B28,"")</f>
        <v>1.5655306178996953E-2</v>
      </c>
      <c r="G25" s="21">
        <f>IF('[7]master foreign claims'!H28/'[7]master foreign claims'!$B28&gt;$B$11,'[7]master foreign claims'!H28/'[7]master foreign claims'!$B28,"")</f>
        <v>3.1587697423108895E-3</v>
      </c>
      <c r="H25" s="21">
        <f>IF('[7]master foreign claims'!I28/'[7]master foreign claims'!$B28&gt;$B$11,'[7]master foreign claims'!I28/'[7]master foreign claims'!$B28,"")</f>
        <v>3.1864782488223884E-3</v>
      </c>
      <c r="I25" s="121">
        <f>IF('[7]master foreign claims'!J28/'[7]master foreign claims'!$B28&gt;$B$11,'[7]master foreign claims'!J28/'[7]master foreign claims'!$B28,"")</f>
        <v>0.786838459407038</v>
      </c>
      <c r="J25" s="21">
        <f>IF('[7]master foreign claims'!K28/'[7]master foreign claims'!$B28&gt;$B$11,'[7]master foreign claims'!K28/'[7]master foreign claims'!$B28,"")</f>
        <v>7.2042116929897475E-4</v>
      </c>
      <c r="K25" s="21">
        <f>IF('[7]master foreign claims'!L28/'[7]master foreign claims'!$B28&gt;$B$11,'[7]master foreign claims'!L28/'[7]master foreign claims'!$B28,"")</f>
        <v>1.1360487669714603E-3</v>
      </c>
      <c r="L25" s="21">
        <f>IF('[7]master foreign claims'!M28/'[7]master foreign claims'!$B28&gt;$B$11,'[7]master foreign claims'!M28/'[7]master foreign claims'!$B28,"")</f>
        <v>1.1083402604599612E-4</v>
      </c>
      <c r="M25" s="21" t="str">
        <f>IF('[7]master foreign claims'!N28/'[7]master foreign claims'!$B28&gt;$B$11,'[7]master foreign claims'!N28/'[7]master foreign claims'!$B28,"")</f>
        <v/>
      </c>
      <c r="N25" s="21">
        <f>IF('[7]master foreign claims'!O28/'[7]master foreign claims'!$B28&gt;$B$11,'[7]master foreign claims'!O28/'[7]master foreign claims'!$B28,"")</f>
        <v>6.3729564976447764E-4</v>
      </c>
      <c r="O25" s="20">
        <f t="shared" si="3"/>
        <v>0.85131615405929617</v>
      </c>
      <c r="P25" s="21">
        <f>IF('[7]master foreign claims'!E28/'[7]master foreign claims'!$C28&gt;$B$11,1,"")</f>
        <v>1</v>
      </c>
      <c r="Q25" s="21">
        <f>IF('[7]master foreign claims'!F28/'[7]master foreign claims'!$C28&gt;$B$11,1,"")</f>
        <v>1</v>
      </c>
      <c r="R25" s="21">
        <f>IF('[7]master foreign claims'!G28/'[7]master foreign claims'!$C28&gt;$B$11,1,"")</f>
        <v>1</v>
      </c>
      <c r="S25" s="21">
        <f>IF('[7]master foreign claims'!H28/'[7]master foreign claims'!$C28&gt;$B$11,1,"")</f>
        <v>1</v>
      </c>
      <c r="T25" s="21">
        <f>IF('[7]master foreign claims'!I28/'[7]master foreign claims'!$C28&gt;$B$11,1,"")</f>
        <v>1</v>
      </c>
      <c r="U25" s="21">
        <f>IF('[7]master foreign claims'!J28/'[7]master foreign claims'!$C28&gt;$B$11,1,"")</f>
        <v>1</v>
      </c>
      <c r="V25" s="21">
        <f>IF('[7]master foreign claims'!K28/'[7]master foreign claims'!$C28&gt;$B$11,1,"")</f>
        <v>1</v>
      </c>
      <c r="W25" s="21">
        <f>IF('[7]master foreign claims'!L28/'[7]master foreign claims'!$C28&gt;$B$11,1,"")</f>
        <v>1</v>
      </c>
      <c r="X25" s="21">
        <f>IF('[7]master foreign claims'!M28/'[7]master foreign claims'!$C28&gt;$B$11,1,"")</f>
        <v>1</v>
      </c>
      <c r="Y25" s="21" t="str">
        <f>IF('[7]master foreign claims'!N28/'[7]master foreign claims'!$C28&gt;$B$11,1,"")</f>
        <v/>
      </c>
      <c r="Z25" s="21">
        <f>IF('[7]master foreign claims'!O28/'[7]master foreign claims'!$C28&gt;$B$11,1,"")</f>
        <v>1</v>
      </c>
      <c r="AB25" s="1" t="s">
        <v>42</v>
      </c>
      <c r="AC25" s="17">
        <v>7.9246328622887222E-3</v>
      </c>
      <c r="AD25" s="17">
        <v>3.1947908007758381E-2</v>
      </c>
      <c r="AE25" s="17">
        <v>1.5655306178996953E-2</v>
      </c>
      <c r="AF25" s="17">
        <v>3.1587697423108895E-3</v>
      </c>
      <c r="AG25" s="17">
        <v>3.1864782488223884E-3</v>
      </c>
      <c r="AH25" s="17">
        <v>0.786838459407038</v>
      </c>
      <c r="AI25" s="17">
        <v>7.2042116929897475E-4</v>
      </c>
      <c r="AJ25" s="17">
        <v>1.1360487669714603E-3</v>
      </c>
      <c r="AK25" s="17">
        <v>1.1083402604599612E-4</v>
      </c>
      <c r="AL25" s="17" t="s">
        <v>32</v>
      </c>
      <c r="AM25" s="17">
        <v>6.3729564976447764E-4</v>
      </c>
      <c r="AN25" s="17">
        <f t="shared" si="4"/>
        <v>0.14868384594070383</v>
      </c>
      <c r="AO25" s="122">
        <v>0.85131615405929617</v>
      </c>
      <c r="AP25" s="17">
        <f t="shared" si="5"/>
        <v>1</v>
      </c>
      <c r="AS25" s="1" t="s">
        <v>125</v>
      </c>
      <c r="AT25" s="17">
        <v>0.25609026223039921</v>
      </c>
      <c r="AU25" s="17">
        <v>9.057256223261588E-2</v>
      </c>
      <c r="AV25" s="17">
        <v>5.9096047702436108E-2</v>
      </c>
      <c r="AW25" s="17">
        <v>0.2011615277192827</v>
      </c>
      <c r="AX25" s="17">
        <v>1.2590605812071907E-2</v>
      </c>
      <c r="AY25" s="17">
        <v>3.9655974996120849E-2</v>
      </c>
      <c r="AZ25" s="17">
        <v>6.3706692084321587E-2</v>
      </c>
      <c r="BA25" s="17">
        <v>0.16205971671136923</v>
      </c>
      <c r="BB25" s="17">
        <v>1.3011770443109525E-2</v>
      </c>
      <c r="BC25" s="17">
        <v>1.9063241194334228E-3</v>
      </c>
      <c r="BD25" s="17">
        <v>1.26349389311285E-3</v>
      </c>
      <c r="BE25" s="17">
        <f t="shared" si="6"/>
        <v>9.888502205572669E-2</v>
      </c>
      <c r="BF25" s="122">
        <v>0.90111497794427331</v>
      </c>
      <c r="BG25" s="17">
        <f t="shared" si="7"/>
        <v>1</v>
      </c>
    </row>
    <row r="26" spans="1:59">
      <c r="A26" s="1" t="s">
        <v>43</v>
      </c>
      <c r="B26" s="17">
        <f>'[7]master foreign claims'!C29/'[7]master foreign claims'!$C29</f>
        <v>1</v>
      </c>
      <c r="C26" s="18">
        <f t="shared" si="2"/>
        <v>11</v>
      </c>
      <c r="D26" s="21">
        <f>IF('[7]master foreign claims'!E29/'[7]master foreign claims'!$B29&gt;$B$11,'[7]master foreign claims'!E29/'[7]master foreign claims'!$B29,"")</f>
        <v>9.4533177509414368E-3</v>
      </c>
      <c r="E26" s="21">
        <f>IF('[7]master foreign claims'!F29/'[7]master foreign claims'!$B29&gt;$B$11,'[7]master foreign claims'!F29/'[7]master foreign claims'!$B29,"")</f>
        <v>8.6170627191273858E-2</v>
      </c>
      <c r="F26" s="21">
        <f>IF('[7]master foreign claims'!G29/'[7]master foreign claims'!$B29&gt;$B$11,'[7]master foreign claims'!G29/'[7]master foreign claims'!$B29,"")</f>
        <v>1.7244513699519542E-2</v>
      </c>
      <c r="G26" s="21">
        <f>IF('[7]master foreign claims'!H29/'[7]master foreign claims'!$B29&gt;$B$11,'[7]master foreign claims'!H29/'[7]master foreign claims'!$B29,"")</f>
        <v>7.8691079080638882E-3</v>
      </c>
      <c r="H26" s="21">
        <f>IF('[7]master foreign claims'!I29/'[7]master foreign claims'!$B29&gt;$B$11,'[7]master foreign claims'!I29/'[7]master foreign claims'!$B29,"")</f>
        <v>1.7660044150110375E-3</v>
      </c>
      <c r="I26" s="121">
        <f>IF('[7]master foreign claims'!J29/'[7]master foreign claims'!$B29&gt;$B$11,'[7]master foreign claims'!J29/'[7]master foreign claims'!$B29,"")</f>
        <v>0.64376055057784698</v>
      </c>
      <c r="J26" s="21">
        <f>IF('[7]master foreign claims'!K29/'[7]master foreign claims'!$B29&gt;$B$11,'[7]master foreign claims'!K29/'[7]master foreign claims'!$B29,"")</f>
        <v>2.1555642124399428E-3</v>
      </c>
      <c r="K26" s="21">
        <f>IF('[7]master foreign claims'!L29/'[7]master foreign claims'!$B29&gt;$B$11,'[7]master foreign claims'!L29/'[7]master foreign claims'!$B29,"")</f>
        <v>4.4929229970133745E-3</v>
      </c>
      <c r="L26" s="21">
        <f>IF('[7]master foreign claims'!M29/'[7]master foreign claims'!$B29&gt;$B$11,'[7]master foreign claims'!M29/'[7]master foreign claims'!$B29,"")</f>
        <v>1.0907674328009349E-3</v>
      </c>
      <c r="M26" s="21">
        <f>IF('[7]master foreign claims'!N29/'[7]master foreign claims'!$B29&gt;$B$11,'[7]master foreign claims'!N29/'[7]master foreign claims'!$B29,"")</f>
        <v>1.3764446175821322E-3</v>
      </c>
      <c r="N26" s="21">
        <f>IF('[7]master foreign claims'!O29/'[7]master foreign claims'!$B29&gt;$B$11,'[7]master foreign claims'!O29/'[7]master foreign claims'!$B29,"")</f>
        <v>1.8179457213348915E-4</v>
      </c>
      <c r="O26" s="20">
        <f t="shared" si="3"/>
        <v>0.77556161537462665</v>
      </c>
      <c r="P26" s="21">
        <f>IF('[7]master foreign claims'!E29/'[7]master foreign claims'!$C29&gt;$B$11,1,"")</f>
        <v>1</v>
      </c>
      <c r="Q26" s="21">
        <f>IF('[7]master foreign claims'!F29/'[7]master foreign claims'!$C29&gt;$B$11,1,"")</f>
        <v>1</v>
      </c>
      <c r="R26" s="21">
        <f>IF('[7]master foreign claims'!G29/'[7]master foreign claims'!$C29&gt;$B$11,1,"")</f>
        <v>1</v>
      </c>
      <c r="S26" s="21">
        <f>IF('[7]master foreign claims'!H29/'[7]master foreign claims'!$C29&gt;$B$11,1,"")</f>
        <v>1</v>
      </c>
      <c r="T26" s="21">
        <f>IF('[7]master foreign claims'!I29/'[7]master foreign claims'!$C29&gt;$B$11,1,"")</f>
        <v>1</v>
      </c>
      <c r="U26" s="21">
        <f>IF('[7]master foreign claims'!J29/'[7]master foreign claims'!$C29&gt;$B$11,1,"")</f>
        <v>1</v>
      </c>
      <c r="V26" s="21">
        <f>IF('[7]master foreign claims'!K29/'[7]master foreign claims'!$C29&gt;$B$11,1,"")</f>
        <v>1</v>
      </c>
      <c r="W26" s="21">
        <f>IF('[7]master foreign claims'!L29/'[7]master foreign claims'!$C29&gt;$B$11,1,"")</f>
        <v>1</v>
      </c>
      <c r="X26" s="21">
        <f>IF('[7]master foreign claims'!M29/'[7]master foreign claims'!$C29&gt;$B$11,1,"")</f>
        <v>1</v>
      </c>
      <c r="Y26" s="21">
        <f>IF('[7]master foreign claims'!N29/'[7]master foreign claims'!$C29&gt;$B$11,1,"")</f>
        <v>1</v>
      </c>
      <c r="Z26" s="21">
        <f>IF('[7]master foreign claims'!O29/'[7]master foreign claims'!$C29&gt;$B$11,1,"")</f>
        <v>1</v>
      </c>
      <c r="AB26" s="1" t="s">
        <v>43</v>
      </c>
      <c r="AC26" s="17">
        <v>9.4533177509414368E-3</v>
      </c>
      <c r="AD26" s="17">
        <v>8.6170627191273858E-2</v>
      </c>
      <c r="AE26" s="17">
        <v>1.7244513699519542E-2</v>
      </c>
      <c r="AF26" s="17">
        <v>7.8691079080638882E-3</v>
      </c>
      <c r="AG26" s="17">
        <v>1.7660044150110375E-3</v>
      </c>
      <c r="AH26" s="17">
        <v>0.64376055057784698</v>
      </c>
      <c r="AI26" s="17">
        <v>2.1555642124399428E-3</v>
      </c>
      <c r="AJ26" s="17">
        <v>4.4929229970133745E-3</v>
      </c>
      <c r="AK26" s="17">
        <v>1.0907674328009349E-3</v>
      </c>
      <c r="AL26" s="17">
        <v>1.3764446175821322E-3</v>
      </c>
      <c r="AM26" s="17">
        <v>1.8179457213348915E-4</v>
      </c>
      <c r="AN26" s="17">
        <f t="shared" si="4"/>
        <v>0.22443838462537335</v>
      </c>
      <c r="AO26" s="122">
        <v>0.77556161537462665</v>
      </c>
      <c r="AP26" s="17">
        <f t="shared" si="5"/>
        <v>1</v>
      </c>
      <c r="AS26" s="1" t="s">
        <v>119</v>
      </c>
      <c r="AT26" s="17">
        <v>0.24556195755233023</v>
      </c>
      <c r="AU26" s="17">
        <v>0.2336955728976734</v>
      </c>
      <c r="AV26" s="17">
        <v>0.18407118372109985</v>
      </c>
      <c r="AW26" s="17">
        <v>7.0016774852308367E-2</v>
      </c>
      <c r="AX26" s="17">
        <v>0.11993290059076654</v>
      </c>
      <c r="AY26" s="17">
        <v>2.2099044562759827E-3</v>
      </c>
      <c r="AZ26" s="17">
        <v>4.2812340456567718E-2</v>
      </c>
      <c r="BA26" s="17">
        <v>6.2869229086135216E-3</v>
      </c>
      <c r="BB26" s="17" t="s">
        <v>32</v>
      </c>
      <c r="BC26" s="17">
        <v>2.9684195171759899E-3</v>
      </c>
      <c r="BD26" s="17">
        <v>7.7601925461308436E-3</v>
      </c>
      <c r="BE26" s="17">
        <f t="shared" si="6"/>
        <v>8.4683830501057544E-2</v>
      </c>
      <c r="BF26" s="122">
        <v>0.91531616949894246</v>
      </c>
      <c r="BG26" s="17">
        <f t="shared" si="7"/>
        <v>1</v>
      </c>
    </row>
    <row r="27" spans="1:59" ht="11.25" customHeight="1">
      <c r="A27" s="1" t="s">
        <v>44</v>
      </c>
      <c r="B27" s="17">
        <f>'[7]master foreign claims'!C30/'[7]master foreign claims'!$C30</f>
        <v>1</v>
      </c>
      <c r="C27" s="18">
        <f t="shared" si="2"/>
        <v>10</v>
      </c>
      <c r="D27" s="121">
        <f>IF('[7]master foreign claims'!E30/'[7]master foreign claims'!$B30&gt;$B$11,'[7]master foreign claims'!E30/'[7]master foreign claims'!$B30,"")</f>
        <v>0.14995925020374898</v>
      </c>
      <c r="E27" s="21">
        <f>IF('[7]master foreign claims'!F30/'[7]master foreign claims'!$B30&gt;$B$11,'[7]master foreign claims'!F30/'[7]master foreign claims'!$B30,"")</f>
        <v>6.0222377459541274E-2</v>
      </c>
      <c r="F27" s="121">
        <f>IF('[7]master foreign claims'!G30/'[7]master foreign claims'!$B30&gt;$B$11,'[7]master foreign claims'!G30/'[7]master foreign claims'!$B30,"")</f>
        <v>0.20415647921760391</v>
      </c>
      <c r="G27" s="21">
        <f>IF('[7]master foreign claims'!H30/'[7]master foreign claims'!$B30&gt;$B$11,'[7]master foreign claims'!H30/'[7]master foreign claims'!$B30,"")</f>
        <v>6.787751775526836E-2</v>
      </c>
      <c r="H27" s="21">
        <f>IF('[7]master foreign claims'!I30/'[7]master foreign claims'!$B30&gt;$B$11,'[7]master foreign claims'!I30/'[7]master foreign claims'!$B30,"")</f>
        <v>5.061706834322971E-2</v>
      </c>
      <c r="I27" s="21">
        <f>IF('[7]master foreign claims'!J30/'[7]master foreign claims'!$B30&gt;$B$11,'[7]master foreign claims'!J30/'[7]master foreign claims'!$B30,"")</f>
        <v>5.2392595179881246E-4</v>
      </c>
      <c r="J27" s="21">
        <f>IF('[7]master foreign claims'!K30/'[7]master foreign claims'!$B30&gt;$B$11,'[7]master foreign claims'!K30/'[7]master foreign claims'!$B30,"")</f>
        <v>1.7726161369193152E-2</v>
      </c>
      <c r="K27" s="121">
        <f>IF('[7]master foreign claims'!L30/'[7]master foreign claims'!$B30&gt;$B$11,'[7]master foreign claims'!L30/'[7]master foreign claims'!$B30,"")</f>
        <v>0.11252765164745605</v>
      </c>
      <c r="L27" s="21">
        <f>IF('[7]master foreign claims'!M30/'[7]master foreign claims'!$B30&gt;$B$11,'[7]master foreign claims'!M30/'[7]master foreign claims'!$B30,"")</f>
        <v>2.3285597857724996E-3</v>
      </c>
      <c r="M27" s="21" t="str">
        <f>IF('[7]master foreign claims'!N30/'[7]master foreign claims'!$B30&gt;$B$11,'[7]master foreign claims'!N30/'[7]master foreign claims'!$B30,"")</f>
        <v/>
      </c>
      <c r="N27" s="21">
        <f>IF('[7]master foreign claims'!O30/'[7]master foreign claims'!$B30&gt;$B$11,'[7]master foreign claims'!O30/'[7]master foreign claims'!$B30,"")</f>
        <v>1.6882058446850623E-3</v>
      </c>
      <c r="O27" s="20">
        <f t="shared" si="3"/>
        <v>0.6676271975782978</v>
      </c>
      <c r="P27" s="21">
        <f>IF('[7]master foreign claims'!E30/'[7]master foreign claims'!$C30&gt;$B$11,1,"")</f>
        <v>1</v>
      </c>
      <c r="Q27" s="21">
        <f>IF('[7]master foreign claims'!F30/'[7]master foreign claims'!$C30&gt;$B$11,1,"")</f>
        <v>1</v>
      </c>
      <c r="R27" s="21">
        <f>IF('[7]master foreign claims'!G30/'[7]master foreign claims'!$C30&gt;$B$11,1,"")</f>
        <v>1</v>
      </c>
      <c r="S27" s="21">
        <f>IF('[7]master foreign claims'!H30/'[7]master foreign claims'!$C30&gt;$B$11,1,"")</f>
        <v>1</v>
      </c>
      <c r="T27" s="21">
        <f>IF('[7]master foreign claims'!I30/'[7]master foreign claims'!$C30&gt;$B$11,1,"")</f>
        <v>1</v>
      </c>
      <c r="U27" s="21">
        <f>IF('[7]master foreign claims'!J30/'[7]master foreign claims'!$C30&gt;$B$11,1,"")</f>
        <v>1</v>
      </c>
      <c r="V27" s="21">
        <f>IF('[7]master foreign claims'!K30/'[7]master foreign claims'!$C30&gt;$B$11,1,"")</f>
        <v>1</v>
      </c>
      <c r="W27" s="21">
        <f>IF('[7]master foreign claims'!L30/'[7]master foreign claims'!$C30&gt;$B$11,1,"")</f>
        <v>1</v>
      </c>
      <c r="X27" s="21">
        <f>IF('[7]master foreign claims'!M30/'[7]master foreign claims'!$C30&gt;$B$11,1,"")</f>
        <v>1</v>
      </c>
      <c r="Y27" s="21" t="str">
        <f>IF('[7]master foreign claims'!N30/'[7]master foreign claims'!$C30&gt;$B$11,1,"")</f>
        <v/>
      </c>
      <c r="Z27" s="21">
        <f>IF('[7]master foreign claims'!O30/'[7]master foreign claims'!$C30&gt;$B$11,1,"")</f>
        <v>1</v>
      </c>
      <c r="AB27" s="1" t="s">
        <v>44</v>
      </c>
      <c r="AC27" s="17">
        <v>0.14995925020374898</v>
      </c>
      <c r="AD27" s="17">
        <v>6.0222377459541274E-2</v>
      </c>
      <c r="AE27" s="17">
        <v>0.20415647921760391</v>
      </c>
      <c r="AF27" s="17">
        <v>6.787751775526836E-2</v>
      </c>
      <c r="AG27" s="17">
        <v>5.061706834322971E-2</v>
      </c>
      <c r="AH27" s="17">
        <v>5.2392595179881246E-4</v>
      </c>
      <c r="AI27" s="17">
        <v>1.7726161369193152E-2</v>
      </c>
      <c r="AJ27" s="17">
        <v>0.11252765164745605</v>
      </c>
      <c r="AK27" s="17">
        <v>2.3285597857724996E-3</v>
      </c>
      <c r="AL27" s="17" t="s">
        <v>32</v>
      </c>
      <c r="AM27" s="17">
        <v>1.6882058446850623E-3</v>
      </c>
      <c r="AN27" s="17">
        <f t="shared" si="4"/>
        <v>0.3323728024217022</v>
      </c>
      <c r="AO27" s="122">
        <v>0.6676271975782978</v>
      </c>
      <c r="AP27" s="17">
        <f t="shared" si="5"/>
        <v>1</v>
      </c>
      <c r="AS27" s="1" t="s">
        <v>263</v>
      </c>
      <c r="AT27" s="17">
        <v>0.17160804020100504</v>
      </c>
      <c r="AU27" s="17">
        <v>0.16180904522613065</v>
      </c>
      <c r="AV27" s="17">
        <v>3.6306532663316585E-2</v>
      </c>
      <c r="AW27" s="17">
        <v>4.4283919597989947E-2</v>
      </c>
      <c r="AX27" s="17">
        <v>2.1168341708542714E-2</v>
      </c>
      <c r="AY27" s="17">
        <v>1.821608040201005E-3</v>
      </c>
      <c r="AZ27" s="17">
        <v>2.4623115577889446E-2</v>
      </c>
      <c r="BA27" s="17">
        <v>3.8316582914572864E-2</v>
      </c>
      <c r="BB27" s="17" t="s">
        <v>32</v>
      </c>
      <c r="BC27" s="17">
        <v>1.5012562814070351E-2</v>
      </c>
      <c r="BD27" s="17">
        <v>1.8844221105527637E-3</v>
      </c>
      <c r="BE27" s="17">
        <f t="shared" si="6"/>
        <v>0.48316582914572881</v>
      </c>
      <c r="BF27" s="122">
        <v>0.51683417085427119</v>
      </c>
      <c r="BG27" s="17">
        <f t="shared" si="7"/>
        <v>1</v>
      </c>
    </row>
    <row r="28" spans="1:59">
      <c r="A28" s="1" t="s">
        <v>45</v>
      </c>
      <c r="B28" s="17">
        <f>'[7]master foreign claims'!C31/'[7]master foreign claims'!$C31</f>
        <v>1</v>
      </c>
      <c r="C28" s="18">
        <f t="shared" si="2"/>
        <v>10</v>
      </c>
      <c r="D28" s="121">
        <f>IF('[7]master foreign claims'!E31/'[7]master foreign claims'!$B31&gt;$B$11,'[7]master foreign claims'!E31/'[7]master foreign claims'!$B31,"")</f>
        <v>0.36348041899339389</v>
      </c>
      <c r="E28" s="21">
        <f>IF('[7]master foreign claims'!F31/'[7]master foreign claims'!$B31&gt;$B$11,'[7]master foreign claims'!F31/'[7]master foreign claims'!$B31,"")</f>
        <v>0.12828935362604474</v>
      </c>
      <c r="F28" s="121">
        <f>IF('[7]master foreign claims'!G31/'[7]master foreign claims'!$B31&gt;$B$11,'[7]master foreign claims'!G31/'[7]master foreign claims'!$B31,"")</f>
        <v>0.19504361473046461</v>
      </c>
      <c r="G28" s="21">
        <f>IF('[7]master foreign claims'!H31/'[7]master foreign claims'!$B31&gt;$B$11,'[7]master foreign claims'!H31/'[7]master foreign claims'!$B31,"")</f>
        <v>5.8213803423482612E-2</v>
      </c>
      <c r="H28" s="21">
        <f>IF('[7]master foreign claims'!I31/'[7]master foreign claims'!$B31&gt;$B$11,'[7]master foreign claims'!I31/'[7]master foreign claims'!$B31,"")</f>
        <v>1.6788933902697179E-3</v>
      </c>
      <c r="I28" s="21">
        <f>IF('[7]master foreign claims'!J31/'[7]master foreign claims'!$B31&gt;$B$11,'[7]master foreign claims'!J31/'[7]master foreign claims'!$B31,"")</f>
        <v>7.2995364794335555E-5</v>
      </c>
      <c r="J28" s="21">
        <f>IF('[7]master foreign claims'!K31/'[7]master foreign claims'!$B31&gt;$B$11,'[7]master foreign claims'!K31/'[7]master foreign claims'!$B31,"")</f>
        <v>3.2847914157450999E-4</v>
      </c>
      <c r="K28" s="21">
        <f>IF('[7]master foreign claims'!L31/'[7]master foreign claims'!$B31&gt;$B$11,'[7]master foreign claims'!L31/'[7]master foreign claims'!$B31,"")</f>
        <v>5.6644403080404394E-2</v>
      </c>
      <c r="L28" s="21">
        <f>IF('[7]master foreign claims'!M31/'[7]master foreign claims'!$B31&gt;$B$11,'[7]master foreign claims'!M31/'[7]master foreign claims'!$B31,"")</f>
        <v>5.109675535603489E-4</v>
      </c>
      <c r="M28" s="21" t="str">
        <f>IF('[7]master foreign claims'!N31/'[7]master foreign claims'!$B31&gt;$B$11,'[7]master foreign claims'!N31/'[7]master foreign claims'!$B31,"")</f>
        <v/>
      </c>
      <c r="N28" s="21">
        <f>IF('[7]master foreign claims'!O31/'[7]master foreign claims'!$B31&gt;$B$11,'[7]master foreign claims'!O31/'[7]master foreign claims'!$B31,"")</f>
        <v>3.6497682397167782E-4</v>
      </c>
      <c r="O28" s="20">
        <f t="shared" si="3"/>
        <v>0.80462790612796087</v>
      </c>
      <c r="P28" s="21">
        <f>IF('[7]master foreign claims'!E31/'[7]master foreign claims'!$C31&gt;$B$11,1,"")</f>
        <v>1</v>
      </c>
      <c r="Q28" s="21">
        <f>IF('[7]master foreign claims'!F31/'[7]master foreign claims'!$C31&gt;$B$11,1,"")</f>
        <v>1</v>
      </c>
      <c r="R28" s="21">
        <f>IF('[7]master foreign claims'!G31/'[7]master foreign claims'!$C31&gt;$B$11,1,"")</f>
        <v>1</v>
      </c>
      <c r="S28" s="21">
        <f>IF('[7]master foreign claims'!H31/'[7]master foreign claims'!$C31&gt;$B$11,1,"")</f>
        <v>1</v>
      </c>
      <c r="T28" s="21">
        <f>IF('[7]master foreign claims'!I31/'[7]master foreign claims'!$C31&gt;$B$11,1,"")</f>
        <v>1</v>
      </c>
      <c r="U28" s="21">
        <f>IF('[7]master foreign claims'!J31/'[7]master foreign claims'!$C31&gt;$B$11,1,"")</f>
        <v>1</v>
      </c>
      <c r="V28" s="21">
        <f>IF('[7]master foreign claims'!K31/'[7]master foreign claims'!$C31&gt;$B$11,1,"")</f>
        <v>1</v>
      </c>
      <c r="W28" s="21">
        <f>IF('[7]master foreign claims'!L31/'[7]master foreign claims'!$C31&gt;$B$11,1,"")</f>
        <v>1</v>
      </c>
      <c r="X28" s="21">
        <f>IF('[7]master foreign claims'!M31/'[7]master foreign claims'!$C31&gt;$B$11,1,"")</f>
        <v>1</v>
      </c>
      <c r="Y28" s="21" t="str">
        <f>IF('[7]master foreign claims'!N31/'[7]master foreign claims'!$C31&gt;$B$11,1,"")</f>
        <v/>
      </c>
      <c r="Z28" s="21">
        <f>IF('[7]master foreign claims'!O31/'[7]master foreign claims'!$C31&gt;$B$11,1,"")</f>
        <v>1</v>
      </c>
      <c r="AB28" s="1" t="s">
        <v>45</v>
      </c>
      <c r="AC28" s="17">
        <v>0.36348041899339389</v>
      </c>
      <c r="AD28" s="17">
        <v>0.12828935362604474</v>
      </c>
      <c r="AE28" s="17">
        <v>0.19504361473046461</v>
      </c>
      <c r="AF28" s="17">
        <v>5.8213803423482612E-2</v>
      </c>
      <c r="AG28" s="17">
        <v>1.6788933902697179E-3</v>
      </c>
      <c r="AH28" s="17">
        <v>7.2995364794335555E-5</v>
      </c>
      <c r="AI28" s="17">
        <v>3.2847914157450999E-4</v>
      </c>
      <c r="AJ28" s="17">
        <v>5.6644403080404394E-2</v>
      </c>
      <c r="AK28" s="17">
        <v>5.109675535603489E-4</v>
      </c>
      <c r="AL28" s="17" t="s">
        <v>32</v>
      </c>
      <c r="AM28" s="17">
        <v>3.6497682397167782E-4</v>
      </c>
      <c r="AN28" s="17">
        <f t="shared" si="4"/>
        <v>0.19537209387203913</v>
      </c>
      <c r="AO28" s="122">
        <v>0.80462790612796087</v>
      </c>
      <c r="AP28" s="17">
        <f t="shared" si="5"/>
        <v>1</v>
      </c>
      <c r="AS28" s="1" t="s">
        <v>120</v>
      </c>
      <c r="AT28" s="17">
        <v>0.14995925020374898</v>
      </c>
      <c r="AU28" s="17">
        <v>6.0222377459541274E-2</v>
      </c>
      <c r="AV28" s="17">
        <v>0.20415647921760391</v>
      </c>
      <c r="AW28" s="17">
        <v>6.787751775526836E-2</v>
      </c>
      <c r="AX28" s="17">
        <v>5.061706834322971E-2</v>
      </c>
      <c r="AY28" s="17">
        <v>5.2392595179881246E-4</v>
      </c>
      <c r="AZ28" s="17">
        <v>1.7726161369193152E-2</v>
      </c>
      <c r="BA28" s="17">
        <v>0.11252765164745605</v>
      </c>
      <c r="BB28" s="17">
        <v>2.3285597857724996E-3</v>
      </c>
      <c r="BC28" s="17" t="s">
        <v>32</v>
      </c>
      <c r="BD28" s="17">
        <v>1.6882058446850623E-3</v>
      </c>
      <c r="BE28" s="17">
        <f t="shared" si="6"/>
        <v>0.3323728024217022</v>
      </c>
      <c r="BF28" s="122">
        <v>0.6676271975782978</v>
      </c>
      <c r="BG28" s="17">
        <f t="shared" si="7"/>
        <v>1</v>
      </c>
    </row>
    <row r="29" spans="1:59">
      <c r="A29" s="1" t="s">
        <v>46</v>
      </c>
      <c r="B29" s="17">
        <f>'[7]master foreign claims'!C32/'[7]master foreign claims'!$C32</f>
        <v>1</v>
      </c>
      <c r="C29" s="18">
        <f t="shared" si="2"/>
        <v>10</v>
      </c>
      <c r="D29" s="121">
        <f>IF('[7]master foreign claims'!E32/'[7]master foreign claims'!$B32&gt;$B$11,'[7]master foreign claims'!E32/'[7]master foreign claims'!$B32,"")</f>
        <v>0.49927901946647441</v>
      </c>
      <c r="E29" s="21">
        <f>IF('[7]master foreign claims'!F32/'[7]master foreign claims'!$B32&gt;$B$11,'[7]master foreign claims'!F32/'[7]master foreign claims'!$B32,"")</f>
        <v>0.22523431867339583</v>
      </c>
      <c r="F29" s="121">
        <f>IF('[7]master foreign claims'!G32/'[7]master foreign claims'!$B32&gt;$B$11,'[7]master foreign claims'!G32/'[7]master foreign claims'!$B32,"")</f>
        <v>0.25731795241528477</v>
      </c>
      <c r="G29" s="21">
        <f>IF('[7]master foreign claims'!H32/'[7]master foreign claims'!$B32&gt;$B$11,'[7]master foreign claims'!H32/'[7]master foreign claims'!$B32,"")</f>
        <v>7.2098053352559477E-4</v>
      </c>
      <c r="H29" s="21">
        <f>IF('[7]master foreign claims'!I32/'[7]master foreign claims'!$B32&gt;$B$11,'[7]master foreign claims'!I32/'[7]master foreign claims'!$B32,"")</f>
        <v>1.2977649603460708E-3</v>
      </c>
      <c r="I29" s="21">
        <f>IF('[7]master foreign claims'!J32/'[7]master foreign claims'!$B32&gt;$B$11,'[7]master foreign claims'!J32/'[7]master foreign claims'!$B32,"")</f>
        <v>7.2098053352559485E-5</v>
      </c>
      <c r="J29" s="21">
        <f>IF('[7]master foreign claims'!K32/'[7]master foreign claims'!$B32&gt;$B$11,'[7]master foreign claims'!K32/'[7]master foreign claims'!$B32,"")</f>
        <v>6.7772170151405913E-3</v>
      </c>
      <c r="K29" s="21">
        <f>IF('[7]master foreign claims'!L32/'[7]master foreign claims'!$B32&gt;$B$11,'[7]master foreign claims'!L32/'[7]master foreign claims'!$B32,"")</f>
        <v>3.3165104542177363E-3</v>
      </c>
      <c r="L29" s="21">
        <f>IF('[7]master foreign claims'!M32/'[7]master foreign claims'!$B32&gt;$B$11,'[7]master foreign claims'!M32/'[7]master foreign claims'!$B32,"")</f>
        <v>4.3258832011535688E-4</v>
      </c>
      <c r="M29" s="21" t="str">
        <f>IF('[7]master foreign claims'!N32/'[7]master foreign claims'!$B32&gt;$B$11,'[7]master foreign claims'!N32/'[7]master foreign claims'!$B32,"")</f>
        <v/>
      </c>
      <c r="N29" s="21">
        <f>IF('[7]master foreign claims'!O32/'[7]master foreign claims'!$B32&gt;$B$11,'[7]master foreign claims'!O32/'[7]master foreign claims'!$B32,"")</f>
        <v>7.2098053352559485E-5</v>
      </c>
      <c r="O29" s="20">
        <f t="shared" si="3"/>
        <v>0.9945205479452055</v>
      </c>
      <c r="P29" s="21">
        <f>IF('[7]master foreign claims'!E32/'[7]master foreign claims'!$C32&gt;$B$11,1,"")</f>
        <v>1</v>
      </c>
      <c r="Q29" s="21">
        <f>IF('[7]master foreign claims'!F32/'[7]master foreign claims'!$C32&gt;$B$11,1,"")</f>
        <v>1</v>
      </c>
      <c r="R29" s="21">
        <f>IF('[7]master foreign claims'!G32/'[7]master foreign claims'!$C32&gt;$B$11,1,"")</f>
        <v>1</v>
      </c>
      <c r="S29" s="21">
        <f>IF('[7]master foreign claims'!H32/'[7]master foreign claims'!$C32&gt;$B$11,1,"")</f>
        <v>1</v>
      </c>
      <c r="T29" s="21">
        <f>IF('[7]master foreign claims'!I32/'[7]master foreign claims'!$C32&gt;$B$11,1,"")</f>
        <v>1</v>
      </c>
      <c r="U29" s="21">
        <f>IF('[7]master foreign claims'!J32/'[7]master foreign claims'!$C32&gt;$B$11,1,"")</f>
        <v>1</v>
      </c>
      <c r="V29" s="21">
        <f>IF('[7]master foreign claims'!K32/'[7]master foreign claims'!$C32&gt;$B$11,1,"")</f>
        <v>1</v>
      </c>
      <c r="W29" s="21">
        <f>IF('[7]master foreign claims'!L32/'[7]master foreign claims'!$C32&gt;$B$11,1,"")</f>
        <v>1</v>
      </c>
      <c r="X29" s="21">
        <f>IF('[7]master foreign claims'!M32/'[7]master foreign claims'!$C32&gt;$B$11,1,"")</f>
        <v>1</v>
      </c>
      <c r="Y29" s="21" t="str">
        <f>IF('[7]master foreign claims'!N32/'[7]master foreign claims'!$C32&gt;$B$11,1,"")</f>
        <v/>
      </c>
      <c r="Z29" s="21">
        <f>IF('[7]master foreign claims'!O32/'[7]master foreign claims'!$C32&gt;$B$11,1,"")</f>
        <v>1</v>
      </c>
      <c r="AB29" s="1" t="s">
        <v>46</v>
      </c>
      <c r="AC29" s="17">
        <v>0.49927901946647441</v>
      </c>
      <c r="AD29" s="17">
        <v>0.22523431867339583</v>
      </c>
      <c r="AE29" s="17">
        <v>0.25731795241528477</v>
      </c>
      <c r="AF29" s="17">
        <v>7.2098053352559477E-4</v>
      </c>
      <c r="AG29" s="17">
        <v>1.2977649603460708E-3</v>
      </c>
      <c r="AH29" s="17">
        <v>7.2098053352559485E-5</v>
      </c>
      <c r="AI29" s="17">
        <v>6.7772170151405913E-3</v>
      </c>
      <c r="AJ29" s="17">
        <v>3.3165104542177363E-3</v>
      </c>
      <c r="AK29" s="17">
        <v>4.3258832011535688E-4</v>
      </c>
      <c r="AL29" s="17" t="s">
        <v>32</v>
      </c>
      <c r="AM29" s="17">
        <v>7.2098053352559485E-5</v>
      </c>
      <c r="AN29" s="17">
        <f t="shared" si="4"/>
        <v>5.479452054794498E-3</v>
      </c>
      <c r="AO29" s="122">
        <v>0.9945205479452055</v>
      </c>
      <c r="AP29" s="17">
        <f t="shared" si="5"/>
        <v>1</v>
      </c>
      <c r="AS29" s="1" t="s">
        <v>127</v>
      </c>
      <c r="AT29" s="17">
        <v>8.6550851803807158E-2</v>
      </c>
      <c r="AU29" s="17">
        <v>0.19639540245736672</v>
      </c>
      <c r="AV29" s="17">
        <v>9.0416614591638397E-2</v>
      </c>
      <c r="AW29" s="17">
        <v>0.13130664506091702</v>
      </c>
      <c r="AX29" s="17">
        <v>3.655451501269194E-2</v>
      </c>
      <c r="AY29" s="17">
        <v>2.9434960803664933E-2</v>
      </c>
      <c r="AZ29" s="17">
        <v>8.9584850691915519E-2</v>
      </c>
      <c r="BA29" s="17">
        <v>8.810663816546499E-2</v>
      </c>
      <c r="BB29" s="17" t="s">
        <v>32</v>
      </c>
      <c r="BC29" s="17">
        <v>1.2282523907825044E-3</v>
      </c>
      <c r="BD29" s="17">
        <v>8.3693548873671007E-3</v>
      </c>
      <c r="BE29" s="17">
        <f t="shared" si="6"/>
        <v>0.24205191413438376</v>
      </c>
      <c r="BF29" s="122">
        <v>0.75794808586561624</v>
      </c>
      <c r="BG29" s="17">
        <f t="shared" si="7"/>
        <v>1</v>
      </c>
    </row>
    <row r="30" spans="1:59" ht="12.75" customHeight="1">
      <c r="A30" s="1" t="s">
        <v>47</v>
      </c>
      <c r="B30" s="17">
        <f>'[7]master foreign claims'!C33/'[7]master foreign claims'!$C33</f>
        <v>1</v>
      </c>
      <c r="C30" s="18">
        <f t="shared" si="2"/>
        <v>10</v>
      </c>
      <c r="D30" s="121">
        <f>IF('[7]master foreign claims'!E33/'[7]master foreign claims'!$B33&gt;$B$11,'[7]master foreign claims'!E33/'[7]master foreign claims'!$B33,"")</f>
        <v>0.17160804020100504</v>
      </c>
      <c r="E30" s="121">
        <f>IF('[7]master foreign claims'!F33/'[7]master foreign claims'!$B33&gt;$B$11,'[7]master foreign claims'!F33/'[7]master foreign claims'!$B33,"")</f>
        <v>0.16180904522613065</v>
      </c>
      <c r="F30" s="21">
        <f>IF('[7]master foreign claims'!G33/'[7]master foreign claims'!$B33&gt;$B$11,'[7]master foreign claims'!G33/'[7]master foreign claims'!$B33,"")</f>
        <v>3.6306532663316585E-2</v>
      </c>
      <c r="G30" s="21">
        <f>IF('[7]master foreign claims'!H33/'[7]master foreign claims'!$B33&gt;$B$11,'[7]master foreign claims'!H33/'[7]master foreign claims'!$B33,"")</f>
        <v>4.4283919597989947E-2</v>
      </c>
      <c r="H30" s="21">
        <f>IF('[7]master foreign claims'!I33/'[7]master foreign claims'!$B33&gt;$B$11,'[7]master foreign claims'!I33/'[7]master foreign claims'!$B33,"")</f>
        <v>2.1168341708542714E-2</v>
      </c>
      <c r="I30" s="21">
        <f>IF('[7]master foreign claims'!J33/'[7]master foreign claims'!$B33&gt;$B$11,'[7]master foreign claims'!J33/'[7]master foreign claims'!$B33,"")</f>
        <v>1.821608040201005E-3</v>
      </c>
      <c r="J30" s="21">
        <f>IF('[7]master foreign claims'!K33/'[7]master foreign claims'!$B33&gt;$B$11,'[7]master foreign claims'!K33/'[7]master foreign claims'!$B33,"")</f>
        <v>2.4623115577889446E-2</v>
      </c>
      <c r="K30" s="21">
        <f>IF('[7]master foreign claims'!L33/'[7]master foreign claims'!$B33&gt;$B$11,'[7]master foreign claims'!L33/'[7]master foreign claims'!$B33,"")</f>
        <v>3.8316582914572864E-2</v>
      </c>
      <c r="L30" s="21" t="str">
        <f>IF('[7]master foreign claims'!M33/'[7]master foreign claims'!$B33&gt;$B$11,'[7]master foreign claims'!M33/'[7]master foreign claims'!$B33,"")</f>
        <v/>
      </c>
      <c r="M30" s="21">
        <f>IF('[7]master foreign claims'!N33/'[7]master foreign claims'!$B33&gt;$B$11,'[7]master foreign claims'!N33/'[7]master foreign claims'!$B33,"")</f>
        <v>1.5012562814070351E-2</v>
      </c>
      <c r="N30" s="21">
        <f>IF('[7]master foreign claims'!O33/'[7]master foreign claims'!$B33&gt;$B$11,'[7]master foreign claims'!O33/'[7]master foreign claims'!$B33,"")</f>
        <v>1.8844221105527637E-3</v>
      </c>
      <c r="O30" s="20">
        <f t="shared" si="3"/>
        <v>0.51683417085427119</v>
      </c>
      <c r="P30" s="21">
        <f>IF('[7]master foreign claims'!E33/'[7]master foreign claims'!$C33&gt;$B$11,1,"")</f>
        <v>1</v>
      </c>
      <c r="Q30" s="21">
        <f>IF('[7]master foreign claims'!F33/'[7]master foreign claims'!$C33&gt;$B$11,1,"")</f>
        <v>1</v>
      </c>
      <c r="R30" s="21">
        <f>IF('[7]master foreign claims'!G33/'[7]master foreign claims'!$C33&gt;$B$11,1,"")</f>
        <v>1</v>
      </c>
      <c r="S30" s="21">
        <f>IF('[7]master foreign claims'!H33/'[7]master foreign claims'!$C33&gt;$B$11,1,"")</f>
        <v>1</v>
      </c>
      <c r="T30" s="21">
        <f>IF('[7]master foreign claims'!I33/'[7]master foreign claims'!$C33&gt;$B$11,1,"")</f>
        <v>1</v>
      </c>
      <c r="U30" s="21">
        <f>IF('[7]master foreign claims'!J33/'[7]master foreign claims'!$C33&gt;$B$11,1,"")</f>
        <v>1</v>
      </c>
      <c r="V30" s="21">
        <f>IF('[7]master foreign claims'!K33/'[7]master foreign claims'!$C33&gt;$B$11,1,"")</f>
        <v>1</v>
      </c>
      <c r="W30" s="21">
        <f>IF('[7]master foreign claims'!L33/'[7]master foreign claims'!$C33&gt;$B$11,1,"")</f>
        <v>1</v>
      </c>
      <c r="X30" s="21" t="str">
        <f>IF('[7]master foreign claims'!M33/'[7]master foreign claims'!$C33&gt;$B$11,1,"")</f>
        <v/>
      </c>
      <c r="Y30" s="21">
        <f>IF('[7]master foreign claims'!N33/'[7]master foreign claims'!$C33&gt;$B$11,1,"")</f>
        <v>1</v>
      </c>
      <c r="Z30" s="21">
        <f>IF('[7]master foreign claims'!O33/'[7]master foreign claims'!$C33&gt;$B$11,1,"")</f>
        <v>1</v>
      </c>
      <c r="AB30" s="1" t="s">
        <v>47</v>
      </c>
      <c r="AC30" s="17">
        <v>0.17160804020100504</v>
      </c>
      <c r="AD30" s="17">
        <v>0.16180904522613065</v>
      </c>
      <c r="AE30" s="17">
        <v>3.6306532663316585E-2</v>
      </c>
      <c r="AF30" s="17">
        <v>4.4283919597989947E-2</v>
      </c>
      <c r="AG30" s="17">
        <v>2.1168341708542714E-2</v>
      </c>
      <c r="AH30" s="17">
        <v>1.821608040201005E-3</v>
      </c>
      <c r="AI30" s="17">
        <v>2.4623115577889446E-2</v>
      </c>
      <c r="AJ30" s="17">
        <v>3.8316582914572864E-2</v>
      </c>
      <c r="AK30" s="17" t="s">
        <v>32</v>
      </c>
      <c r="AL30" s="17">
        <v>1.5012562814070351E-2</v>
      </c>
      <c r="AM30" s="17">
        <v>1.8844221105527637E-3</v>
      </c>
      <c r="AN30" s="17">
        <f t="shared" si="4"/>
        <v>0.48316582914572881</v>
      </c>
      <c r="AO30" s="122">
        <v>0.51683417085427119</v>
      </c>
      <c r="AP30" s="17">
        <f t="shared" si="5"/>
        <v>1</v>
      </c>
      <c r="AS30" s="1" t="s">
        <v>264</v>
      </c>
      <c r="AT30" s="17">
        <v>7.2154601361338708E-2</v>
      </c>
      <c r="AU30" s="17">
        <v>0.21996751765543165</v>
      </c>
      <c r="AV30" s="17">
        <v>2.6168360736509789E-2</v>
      </c>
      <c r="AW30" s="17">
        <v>8.1808062190915895E-2</v>
      </c>
      <c r="AX30" s="17">
        <v>6.9143597510903487E-2</v>
      </c>
      <c r="AY30" s="17">
        <v>1.507326776036059E-2</v>
      </c>
      <c r="AZ30" s="17">
        <v>2.0292341101114983E-2</v>
      </c>
      <c r="BA30" s="17">
        <v>0.11325024179273345</v>
      </c>
      <c r="BB30" s="17">
        <v>5.8595959780287962E-2</v>
      </c>
      <c r="BC30" s="17">
        <v>4.4526359970072449E-3</v>
      </c>
      <c r="BD30" s="17">
        <v>1.0036679501450757E-3</v>
      </c>
      <c r="BE30" s="17">
        <f t="shared" si="6"/>
        <v>0.31808974616325103</v>
      </c>
      <c r="BF30" s="122">
        <v>0.68191025383674897</v>
      </c>
      <c r="BG30" s="17">
        <f t="shared" si="7"/>
        <v>1</v>
      </c>
    </row>
    <row r="31" spans="1:59">
      <c r="A31" s="1" t="s">
        <v>48</v>
      </c>
      <c r="B31" s="17">
        <f>'[7]master foreign claims'!C34/'[7]master foreign claims'!$C34</f>
        <v>1</v>
      </c>
      <c r="C31" s="18">
        <f t="shared" si="2"/>
        <v>8</v>
      </c>
      <c r="D31" s="121">
        <f>IF('[7]master foreign claims'!E34/'[7]master foreign claims'!$B34&gt;$B$11,'[7]master foreign claims'!E34/'[7]master foreign claims'!$B34,"")</f>
        <v>0.46588192017656799</v>
      </c>
      <c r="E31" s="21">
        <f>IF('[7]master foreign claims'!F34/'[7]master foreign claims'!$B34&gt;$B$11,'[7]master foreign claims'!F34/'[7]master foreign claims'!$B34,"")</f>
        <v>5.3338237998896447E-3</v>
      </c>
      <c r="F31" s="21">
        <f>IF('[7]master foreign claims'!G34/'[7]master foreign claims'!$B34&gt;$B$11,'[7]master foreign claims'!G34/'[7]master foreign claims'!$B34,"")</f>
        <v>0.20066212985102078</v>
      </c>
      <c r="G31" s="21">
        <f>IF('[7]master foreign claims'!H34/'[7]master foreign claims'!$B34&gt;$B$11,'[7]master foreign claims'!H34/'[7]master foreign claims'!$B34,"")</f>
        <v>9.8032002942799332E-2</v>
      </c>
      <c r="H31" s="21">
        <f>IF('[7]master foreign claims'!I34/'[7]master foreign claims'!$B34&gt;$B$11,'[7]master foreign claims'!I34/'[7]master foreign claims'!$B34,"")</f>
        <v>3.678499172337686E-4</v>
      </c>
      <c r="I31" s="21" t="str">
        <f>IF('[7]master foreign claims'!J34/'[7]master foreign claims'!$B34&gt;$B$11,'[7]master foreign claims'!J34/'[7]master foreign claims'!$B34,"")</f>
        <v/>
      </c>
      <c r="J31" s="21">
        <f>IF('[7]master foreign claims'!K34/'[7]master foreign claims'!$B34&gt;$B$11,'[7]master foreign claims'!K34/'[7]master foreign claims'!$B34,"")</f>
        <v>7.356998344675372E-4</v>
      </c>
      <c r="K31" s="21">
        <f>IF('[7]master foreign claims'!L34/'[7]master foreign claims'!$B34&gt;$B$11,'[7]master foreign claims'!L34/'[7]master foreign claims'!$B34,"")</f>
        <v>7.356998344675372E-4</v>
      </c>
      <c r="L31" s="21">
        <f>IF('[7]master foreign claims'!M34/'[7]master foreign claims'!$B34&gt;$B$11,'[7]master foreign claims'!M34/'[7]master foreign claims'!$B34,"")</f>
        <v>7.356998344675372E-4</v>
      </c>
      <c r="M31" s="21" t="str">
        <f>IF('[7]master foreign claims'!N34/'[7]master foreign claims'!$B34&gt;$B$11,'[7]master foreign claims'!N34/'[7]master foreign claims'!$B34,"")</f>
        <v/>
      </c>
      <c r="N31" s="21" t="str">
        <f>IF('[7]master foreign claims'!O34/'[7]master foreign claims'!$B34&gt;$B$11,'[7]master foreign claims'!O34/'[7]master foreign claims'!$B34,"")</f>
        <v/>
      </c>
      <c r="O31" s="20">
        <f t="shared" si="3"/>
        <v>0.77248482619091419</v>
      </c>
      <c r="P31" s="21">
        <f>IF('[7]master foreign claims'!E34/'[7]master foreign claims'!$C34&gt;$B$11,1,"")</f>
        <v>1</v>
      </c>
      <c r="Q31" s="21">
        <f>IF('[7]master foreign claims'!F34/'[7]master foreign claims'!$C34&gt;$B$11,1,"")</f>
        <v>1</v>
      </c>
      <c r="R31" s="21">
        <f>IF('[7]master foreign claims'!G34/'[7]master foreign claims'!$C34&gt;$B$11,1,"")</f>
        <v>1</v>
      </c>
      <c r="S31" s="21">
        <f>IF('[7]master foreign claims'!H34/'[7]master foreign claims'!$C34&gt;$B$11,1,"")</f>
        <v>1</v>
      </c>
      <c r="T31" s="21">
        <f>IF('[7]master foreign claims'!I34/'[7]master foreign claims'!$C34&gt;$B$11,1,"")</f>
        <v>1</v>
      </c>
      <c r="U31" s="21" t="str">
        <f>IF('[7]master foreign claims'!J34/'[7]master foreign claims'!$C34&gt;$B$11,1,"")</f>
        <v/>
      </c>
      <c r="V31" s="21">
        <f>IF('[7]master foreign claims'!K34/'[7]master foreign claims'!$C34&gt;$B$11,1,"")</f>
        <v>1</v>
      </c>
      <c r="W31" s="21">
        <f>IF('[7]master foreign claims'!L34/'[7]master foreign claims'!$C34&gt;$B$11,1,"")</f>
        <v>1</v>
      </c>
      <c r="X31" s="21">
        <f>IF('[7]master foreign claims'!M34/'[7]master foreign claims'!$C34&gt;$B$11,1,"")</f>
        <v>1</v>
      </c>
      <c r="Y31" s="21" t="str">
        <f>IF('[7]master foreign claims'!N34/'[7]master foreign claims'!$C34&gt;$B$11,1,"")</f>
        <v/>
      </c>
      <c r="Z31" s="21" t="str">
        <f>IF('[7]master foreign claims'!O34/'[7]master foreign claims'!$C34&gt;$B$11,1,"")</f>
        <v/>
      </c>
      <c r="AB31" s="1" t="s">
        <v>48</v>
      </c>
      <c r="AC31" s="17">
        <v>0.46588192017656799</v>
      </c>
      <c r="AD31" s="17">
        <v>5.3338237998896447E-3</v>
      </c>
      <c r="AE31" s="17">
        <v>0.20066212985102078</v>
      </c>
      <c r="AF31" s="17">
        <v>9.8032002942799332E-2</v>
      </c>
      <c r="AG31" s="17">
        <v>3.678499172337686E-4</v>
      </c>
      <c r="AH31" s="17" t="s">
        <v>32</v>
      </c>
      <c r="AI31" s="17">
        <v>7.356998344675372E-4</v>
      </c>
      <c r="AJ31" s="17">
        <v>7.356998344675372E-4</v>
      </c>
      <c r="AK31" s="17">
        <v>7.356998344675372E-4</v>
      </c>
      <c r="AL31" s="17" t="s">
        <v>32</v>
      </c>
      <c r="AM31" s="17" t="s">
        <v>32</v>
      </c>
      <c r="AN31" s="17">
        <f t="shared" si="4"/>
        <v>0.22751517380908581</v>
      </c>
      <c r="AO31" s="122">
        <v>0.77248482619091419</v>
      </c>
      <c r="AP31" s="17">
        <f t="shared" si="5"/>
        <v>1</v>
      </c>
      <c r="AS31" s="1" t="s">
        <v>124</v>
      </c>
      <c r="AT31" s="17">
        <v>6.9358178053830224E-2</v>
      </c>
      <c r="AU31" s="17">
        <v>5.434782608695652E-2</v>
      </c>
      <c r="AV31" s="17">
        <v>1.3975155279503106E-2</v>
      </c>
      <c r="AW31" s="17">
        <v>1.5527950310559005E-3</v>
      </c>
      <c r="AX31" s="17">
        <v>3.105590062111801E-3</v>
      </c>
      <c r="AY31" s="17" t="s">
        <v>32</v>
      </c>
      <c r="AZ31" s="17">
        <v>2.070393374741201E-3</v>
      </c>
      <c r="BA31" s="17">
        <v>6.2111801242236021E-3</v>
      </c>
      <c r="BB31" s="17" t="s">
        <v>32</v>
      </c>
      <c r="BC31" s="17" t="s">
        <v>32</v>
      </c>
      <c r="BD31" s="17">
        <v>2.070393374741201E-3</v>
      </c>
      <c r="BE31" s="17">
        <f t="shared" si="6"/>
        <v>0.84730848861283636</v>
      </c>
      <c r="BF31" s="122">
        <v>0.15269151138716361</v>
      </c>
      <c r="BG31" s="17">
        <f t="shared" si="7"/>
        <v>1</v>
      </c>
    </row>
    <row r="32" spans="1:59">
      <c r="A32" s="1" t="s">
        <v>49</v>
      </c>
      <c r="B32" s="17">
        <f>'[7]master foreign claims'!C35/'[7]master foreign claims'!$C35</f>
        <v>1</v>
      </c>
      <c r="C32" s="18">
        <f t="shared" si="2"/>
        <v>11</v>
      </c>
      <c r="D32" s="121">
        <f>IF('[7]master foreign claims'!E35/'[7]master foreign claims'!$B35&gt;$B$11,'[7]master foreign claims'!E35/'[7]master foreign claims'!$B35,"")</f>
        <v>0.48825601879036995</v>
      </c>
      <c r="E32" s="121">
        <f>IF('[7]master foreign claims'!F35/'[7]master foreign claims'!$B35&gt;$B$11,'[7]master foreign claims'!F35/'[7]master foreign claims'!$B35,"")</f>
        <v>0.29741632413388136</v>
      </c>
      <c r="F32" s="21">
        <f>IF('[7]master foreign claims'!G35/'[7]master foreign claims'!$B35&gt;$B$11,'[7]master foreign claims'!G35/'[7]master foreign claims'!$B35,"")</f>
        <v>5.4903112155020549E-2</v>
      </c>
      <c r="G32" s="21">
        <f>IF('[7]master foreign claims'!H35/'[7]master foreign claims'!$B35&gt;$B$11,'[7]master foreign claims'!H35/'[7]master foreign claims'!$B35,"")</f>
        <v>3.5525543159130944E-2</v>
      </c>
      <c r="H32" s="21">
        <f>IF('[7]master foreign claims'!I35/'[7]master foreign claims'!$B35&gt;$B$11,'[7]master foreign claims'!I35/'[7]master foreign claims'!$B35,"")</f>
        <v>1.3211978860833822E-2</v>
      </c>
      <c r="I32" s="21">
        <f>IF('[7]master foreign claims'!J35/'[7]master foreign claims'!$B35&gt;$B$11,'[7]master foreign claims'!J35/'[7]master foreign claims'!$B35,"")</f>
        <v>8.8079859072225488E-4</v>
      </c>
      <c r="J32" s="21">
        <f>IF('[7]master foreign claims'!K35/'[7]master foreign claims'!$B35&gt;$B$11,'[7]master foreign claims'!K35/'[7]master foreign claims'!$B35,"")</f>
        <v>4.2278332354668234E-2</v>
      </c>
      <c r="K32" s="21">
        <f>IF('[7]master foreign claims'!L35/'[7]master foreign claims'!$B35&gt;$B$11,'[7]master foreign claims'!L35/'[7]master foreign claims'!$B35,"")</f>
        <v>2.4368761009982386E-2</v>
      </c>
      <c r="L32" s="21">
        <f>IF('[7]master foreign claims'!M35/'[7]master foreign claims'!$B35&gt;$B$11,'[7]master foreign claims'!M35/'[7]master foreign claims'!$B35,"")</f>
        <v>2.935995302407516E-3</v>
      </c>
      <c r="M32" s="21">
        <f>IF('[7]master foreign claims'!N35/'[7]master foreign claims'!$B35&gt;$B$11,'[7]master foreign claims'!N35/'[7]master foreign claims'!$B35,"")</f>
        <v>7.046388725778039E-3</v>
      </c>
      <c r="N32" s="21">
        <f>IF('[7]master foreign claims'!O35/'[7]master foreign claims'!$B35&gt;$B$11,'[7]master foreign claims'!O35/'[7]master foreign claims'!$B35,"")</f>
        <v>6.7527891955372872E-3</v>
      </c>
      <c r="O32" s="20">
        <f t="shared" si="3"/>
        <v>0.97357604227833228</v>
      </c>
      <c r="P32" s="21">
        <f>IF('[7]master foreign claims'!E35/'[7]master foreign claims'!$C35&gt;$B$11,1,"")</f>
        <v>1</v>
      </c>
      <c r="Q32" s="21">
        <f>IF('[7]master foreign claims'!F35/'[7]master foreign claims'!$C35&gt;$B$11,1,"")</f>
        <v>1</v>
      </c>
      <c r="R32" s="21">
        <f>IF('[7]master foreign claims'!G35/'[7]master foreign claims'!$C35&gt;$B$11,1,"")</f>
        <v>1</v>
      </c>
      <c r="S32" s="21">
        <f>IF('[7]master foreign claims'!H35/'[7]master foreign claims'!$C35&gt;$B$11,1,"")</f>
        <v>1</v>
      </c>
      <c r="T32" s="21">
        <f>IF('[7]master foreign claims'!I35/'[7]master foreign claims'!$C35&gt;$B$11,1,"")</f>
        <v>1</v>
      </c>
      <c r="U32" s="21">
        <f>IF('[7]master foreign claims'!J35/'[7]master foreign claims'!$C35&gt;$B$11,1,"")</f>
        <v>1</v>
      </c>
      <c r="V32" s="21">
        <f>IF('[7]master foreign claims'!K35/'[7]master foreign claims'!$C35&gt;$B$11,1,"")</f>
        <v>1</v>
      </c>
      <c r="W32" s="21">
        <f>IF('[7]master foreign claims'!L35/'[7]master foreign claims'!$C35&gt;$B$11,1,"")</f>
        <v>1</v>
      </c>
      <c r="X32" s="21">
        <f>IF('[7]master foreign claims'!M35/'[7]master foreign claims'!$C35&gt;$B$11,1,"")</f>
        <v>1</v>
      </c>
      <c r="Y32" s="21">
        <f>IF('[7]master foreign claims'!N35/'[7]master foreign claims'!$C35&gt;$B$11,1,"")</f>
        <v>1</v>
      </c>
      <c r="Z32" s="21">
        <f>IF('[7]master foreign claims'!O35/'[7]master foreign claims'!$C35&gt;$B$11,1,"")</f>
        <v>1</v>
      </c>
      <c r="AB32" s="1" t="s">
        <v>49</v>
      </c>
      <c r="AC32" s="17">
        <v>0.48825601879036995</v>
      </c>
      <c r="AD32" s="17">
        <v>0.29741632413388136</v>
      </c>
      <c r="AE32" s="17">
        <v>5.4903112155020549E-2</v>
      </c>
      <c r="AF32" s="17">
        <v>3.5525543159130944E-2</v>
      </c>
      <c r="AG32" s="17">
        <v>1.3211978860833822E-2</v>
      </c>
      <c r="AH32" s="17">
        <v>8.8079859072225488E-4</v>
      </c>
      <c r="AI32" s="17">
        <v>4.2278332354668234E-2</v>
      </c>
      <c r="AJ32" s="17">
        <v>2.4368761009982386E-2</v>
      </c>
      <c r="AK32" s="17">
        <v>2.935995302407516E-3</v>
      </c>
      <c r="AL32" s="17">
        <v>7.046388725778039E-3</v>
      </c>
      <c r="AM32" s="17">
        <v>6.7527891955372872E-3</v>
      </c>
      <c r="AN32" s="17">
        <f t="shared" si="4"/>
        <v>2.6423957721667723E-2</v>
      </c>
      <c r="AO32" s="122">
        <v>0.97357604227833228</v>
      </c>
      <c r="AP32" s="17">
        <f t="shared" si="5"/>
        <v>1</v>
      </c>
      <c r="AS32" s="1" t="s">
        <v>122</v>
      </c>
      <c r="AT32" s="17">
        <v>6.1902250424628012E-2</v>
      </c>
      <c r="AU32" s="17">
        <v>0.18097666518548666</v>
      </c>
      <c r="AV32" s="17">
        <v>0.20508390815576477</v>
      </c>
      <c r="AW32" s="17">
        <v>7.3575886943052088E-2</v>
      </c>
      <c r="AX32" s="17">
        <v>8.0448839073251968E-2</v>
      </c>
      <c r="AY32" s="17">
        <v>2.5436152143488967E-2</v>
      </c>
      <c r="AZ32" s="17">
        <v>9.9427323203169451E-2</v>
      </c>
      <c r="BA32" s="17">
        <v>2.2242617286616639E-2</v>
      </c>
      <c r="BB32" s="17">
        <v>1.1345562066287651E-2</v>
      </c>
      <c r="BC32" s="17">
        <v>4.683158983218369E-2</v>
      </c>
      <c r="BD32" s="17">
        <v>1.6196080548507262E-2</v>
      </c>
      <c r="BE32" s="17">
        <f t="shared" si="6"/>
        <v>0.1765331251375627</v>
      </c>
      <c r="BF32" s="122">
        <v>0.8234668748624373</v>
      </c>
      <c r="BG32" s="17">
        <f t="shared" si="7"/>
        <v>1</v>
      </c>
    </row>
    <row r="33" spans="1:59">
      <c r="A33" s="1" t="s">
        <v>51</v>
      </c>
      <c r="B33" s="17">
        <f>'[7]master foreign claims'!C36/'[7]master foreign claims'!$C36</f>
        <v>1</v>
      </c>
      <c r="C33" s="18">
        <f t="shared" si="2"/>
        <v>1</v>
      </c>
      <c r="D33" s="21" t="str">
        <f>IF('[7]master foreign claims'!E36/'[7]master foreign claims'!$B36&gt;$B$11,'[7]master foreign claims'!E36/'[7]master foreign claims'!$B36,"")</f>
        <v/>
      </c>
      <c r="E33" s="21" t="str">
        <f>IF('[7]master foreign claims'!F36/'[7]master foreign claims'!$B36&gt;$B$11,'[7]master foreign claims'!F36/'[7]master foreign claims'!$B36,"")</f>
        <v/>
      </c>
      <c r="F33" s="21" t="str">
        <f>IF('[7]master foreign claims'!G36/'[7]master foreign claims'!$B36&gt;$B$11,'[7]master foreign claims'!G36/'[7]master foreign claims'!$B36,"")</f>
        <v/>
      </c>
      <c r="G33" s="21">
        <f>IF('[7]master foreign claims'!H36/'[7]master foreign claims'!$B36&gt;$B$11,'[7]master foreign claims'!H36/'[7]master foreign claims'!$B36,"")</f>
        <v>0.70512820512820518</v>
      </c>
      <c r="H33" s="21" t="str">
        <f>IF('[7]master foreign claims'!I36/'[7]master foreign claims'!$B36&gt;$B$11,'[7]master foreign claims'!I36/'[7]master foreign claims'!$B36,"")</f>
        <v/>
      </c>
      <c r="I33" s="21" t="str">
        <f>IF('[7]master foreign claims'!J36/'[7]master foreign claims'!$B36&gt;$B$11,'[7]master foreign claims'!J36/'[7]master foreign claims'!$B36,"")</f>
        <v/>
      </c>
      <c r="J33" s="21" t="str">
        <f>IF('[7]master foreign claims'!K36/'[7]master foreign claims'!$B36&gt;$B$11,'[7]master foreign claims'!K36/'[7]master foreign claims'!$B36,"")</f>
        <v/>
      </c>
      <c r="K33" s="21" t="str">
        <f>IF('[7]master foreign claims'!L36/'[7]master foreign claims'!$B36&gt;$B$11,'[7]master foreign claims'!L36/'[7]master foreign claims'!$B36,"")</f>
        <v/>
      </c>
      <c r="L33" s="21" t="str">
        <f>IF('[7]master foreign claims'!M36/'[7]master foreign claims'!$B36&gt;$B$11,'[7]master foreign claims'!M36/'[7]master foreign claims'!$B36,"")</f>
        <v/>
      </c>
      <c r="M33" s="21" t="str">
        <f>IF('[7]master foreign claims'!N36/'[7]master foreign claims'!$B36&gt;$B$11,'[7]master foreign claims'!N36/'[7]master foreign claims'!$B36,"")</f>
        <v/>
      </c>
      <c r="N33" s="21" t="str">
        <f>IF('[7]master foreign claims'!O36/'[7]master foreign claims'!$B36&gt;$B$11,'[7]master foreign claims'!O36/'[7]master foreign claims'!$B36,"")</f>
        <v/>
      </c>
      <c r="O33" s="20">
        <f t="shared" si="3"/>
        <v>0.70512820512820518</v>
      </c>
      <c r="P33" s="21" t="str">
        <f>IF('[7]master foreign claims'!E36/'[7]master foreign claims'!$C36&gt;$B$11,1,"")</f>
        <v/>
      </c>
      <c r="Q33" s="21" t="str">
        <f>IF('[7]master foreign claims'!F36/'[7]master foreign claims'!$C36&gt;$B$11,1,"")</f>
        <v/>
      </c>
      <c r="R33" s="21" t="str">
        <f>IF('[7]master foreign claims'!G36/'[7]master foreign claims'!$C36&gt;$B$11,1,"")</f>
        <v/>
      </c>
      <c r="S33" s="21">
        <f>IF('[7]master foreign claims'!H36/'[7]master foreign claims'!$C36&gt;$B$11,1,"")</f>
        <v>1</v>
      </c>
      <c r="T33" s="21" t="str">
        <f>IF('[7]master foreign claims'!I36/'[7]master foreign claims'!$C36&gt;$B$11,1,"")</f>
        <v/>
      </c>
      <c r="U33" s="21" t="str">
        <f>IF('[7]master foreign claims'!J36/'[7]master foreign claims'!$C36&gt;$B$11,1,"")</f>
        <v/>
      </c>
      <c r="V33" s="21" t="str">
        <f>IF('[7]master foreign claims'!K36/'[7]master foreign claims'!$C36&gt;$B$11,1,"")</f>
        <v/>
      </c>
      <c r="W33" s="21" t="str">
        <f>IF('[7]master foreign claims'!L36/'[7]master foreign claims'!$C36&gt;$B$11,1,"")</f>
        <v/>
      </c>
      <c r="X33" s="21" t="str">
        <f>IF('[7]master foreign claims'!M36/'[7]master foreign claims'!$C36&gt;$B$11,1,"")</f>
        <v/>
      </c>
      <c r="Y33" s="21" t="str">
        <f>IF('[7]master foreign claims'!N36/'[7]master foreign claims'!$C36&gt;$B$11,1,"")</f>
        <v/>
      </c>
      <c r="Z33" s="21" t="str">
        <f>IF('[7]master foreign claims'!O36/'[7]master foreign claims'!$C36&gt;$B$11,1,"")</f>
        <v/>
      </c>
      <c r="AB33" s="1" t="s">
        <v>51</v>
      </c>
      <c r="AC33" s="17" t="s">
        <v>32</v>
      </c>
      <c r="AD33" s="17" t="s">
        <v>32</v>
      </c>
      <c r="AE33" s="17" t="s">
        <v>32</v>
      </c>
      <c r="AF33" s="17">
        <v>0.70512820512820518</v>
      </c>
      <c r="AG33" s="17" t="s">
        <v>32</v>
      </c>
      <c r="AH33" s="17" t="s">
        <v>32</v>
      </c>
      <c r="AI33" s="17" t="s">
        <v>32</v>
      </c>
      <c r="AJ33" s="17" t="s">
        <v>32</v>
      </c>
      <c r="AK33" s="17" t="s">
        <v>32</v>
      </c>
      <c r="AL33" s="17" t="s">
        <v>32</v>
      </c>
      <c r="AM33" s="17" t="s">
        <v>32</v>
      </c>
      <c r="AN33" s="17">
        <f t="shared" si="4"/>
        <v>0.29487179487179482</v>
      </c>
      <c r="AO33" s="122">
        <v>0.70512820512820518</v>
      </c>
      <c r="AP33" s="17">
        <f t="shared" si="5"/>
        <v>1</v>
      </c>
      <c r="AS33" s="1" t="s">
        <v>123</v>
      </c>
      <c r="AT33" s="17">
        <v>1.9032053985660061E-2</v>
      </c>
      <c r="AU33" s="17">
        <v>0.10362188949810207</v>
      </c>
      <c r="AV33" s="17">
        <v>2.852172079291438E-2</v>
      </c>
      <c r="AW33" s="17">
        <v>5.878321383382539E-3</v>
      </c>
      <c r="AX33" s="17">
        <v>1.5816111345423871E-4</v>
      </c>
      <c r="AY33" s="17">
        <v>0.58590784479122737</v>
      </c>
      <c r="AZ33" s="17">
        <v>7.9080556727119356E-5</v>
      </c>
      <c r="BA33" s="17">
        <v>1.2652889076339097E-3</v>
      </c>
      <c r="BB33" s="17">
        <v>5.1402361872627585E-3</v>
      </c>
      <c r="BC33" s="17">
        <v>3.4268241248418388E-4</v>
      </c>
      <c r="BD33" s="17">
        <v>7.9080556727119356E-4</v>
      </c>
      <c r="BE33" s="17">
        <f t="shared" si="6"/>
        <v>0.24926191480388027</v>
      </c>
      <c r="BF33" s="122">
        <v>0.75073808519611973</v>
      </c>
      <c r="BG33" s="17">
        <f t="shared" si="7"/>
        <v>1</v>
      </c>
    </row>
    <row r="34" spans="1:59">
      <c r="A34" s="1" t="s">
        <v>50</v>
      </c>
      <c r="B34" s="17">
        <f>'[7]master foreign claims'!C37/'[7]master foreign claims'!$C37</f>
        <v>1</v>
      </c>
      <c r="C34" s="18">
        <f t="shared" si="2"/>
        <v>7</v>
      </c>
      <c r="D34" s="121">
        <f>IF('[7]master foreign claims'!E37/'[7]master foreign claims'!$B37&gt;$B$11,'[7]master foreign claims'!E37/'[7]master foreign claims'!$B37,"")</f>
        <v>0.34101579172001706</v>
      </c>
      <c r="E34" s="21">
        <f>IF('[7]master foreign claims'!F37/'[7]master foreign claims'!$B37&gt;$B$11,'[7]master foreign claims'!F37/'[7]master foreign claims'!$B37,"")</f>
        <v>0.37601365770379858</v>
      </c>
      <c r="F34" s="121">
        <f>IF('[7]master foreign claims'!G37/'[7]master foreign claims'!$B37&gt;$B$11,'[7]master foreign claims'!G37/'[7]master foreign claims'!$B37,"")</f>
        <v>0.24455825864276567</v>
      </c>
      <c r="G34" s="21">
        <f>IF('[7]master foreign claims'!H37/'[7]master foreign claims'!$B37&gt;$B$11,'[7]master foreign claims'!H37/'[7]master foreign claims'!$B37,"")</f>
        <v>1.4938113529662825E-2</v>
      </c>
      <c r="H34" s="21">
        <f>IF('[7]master foreign claims'!I37/'[7]master foreign claims'!$B37&gt;$B$11,'[7]master foreign claims'!I37/'[7]master foreign claims'!$B37,"")</f>
        <v>4.6948356807511738E-3</v>
      </c>
      <c r="I34" s="21" t="str">
        <f>IF('[7]master foreign claims'!J37/'[7]master foreign claims'!$B37&gt;$B$11,'[7]master foreign claims'!J37/'[7]master foreign claims'!$B37,"")</f>
        <v/>
      </c>
      <c r="J34" s="21">
        <f>IF('[7]master foreign claims'!K37/'[7]master foreign claims'!$B37&gt;$B$11,'[7]master foreign claims'!K37/'[7]master foreign claims'!$B37,"")</f>
        <v>2.134016218523261E-3</v>
      </c>
      <c r="K34" s="21">
        <f>IF('[7]master foreign claims'!L37/'[7]master foreign claims'!$B37&gt;$B$11,'[7]master foreign claims'!L37/'[7]master foreign claims'!$B37,"")</f>
        <v>2.5608194622279128E-3</v>
      </c>
      <c r="L34" s="21" t="str">
        <f>IF('[7]master foreign claims'!M37/'[7]master foreign claims'!$B37&gt;$B$11,'[7]master foreign claims'!M37/'[7]master foreign claims'!$B37,"")</f>
        <v/>
      </c>
      <c r="M34" s="21" t="str">
        <f>IF('[7]master foreign claims'!N37/'[7]master foreign claims'!$B37&gt;$B$11,'[7]master foreign claims'!N37/'[7]master foreign claims'!$B37,"")</f>
        <v/>
      </c>
      <c r="N34" s="21" t="str">
        <f>IF('[7]master foreign claims'!O37/'[7]master foreign claims'!$B37&gt;$B$11,'[7]master foreign claims'!O37/'[7]master foreign claims'!$B37,"")</f>
        <v/>
      </c>
      <c r="O34" s="20">
        <f t="shared" si="3"/>
        <v>0.98591549295774639</v>
      </c>
      <c r="P34" s="21">
        <f>IF('[7]master foreign claims'!E37/'[7]master foreign claims'!$C37&gt;$B$11,1,"")</f>
        <v>1</v>
      </c>
      <c r="Q34" s="21">
        <f>IF('[7]master foreign claims'!F37/'[7]master foreign claims'!$C37&gt;$B$11,1,"")</f>
        <v>1</v>
      </c>
      <c r="R34" s="21">
        <f>IF('[7]master foreign claims'!G37/'[7]master foreign claims'!$C37&gt;$B$11,1,"")</f>
        <v>1</v>
      </c>
      <c r="S34" s="21">
        <f>IF('[7]master foreign claims'!H37/'[7]master foreign claims'!$C37&gt;$B$11,1,"")</f>
        <v>1</v>
      </c>
      <c r="T34" s="21">
        <f>IF('[7]master foreign claims'!I37/'[7]master foreign claims'!$C37&gt;$B$11,1,"")</f>
        <v>1</v>
      </c>
      <c r="U34" s="21" t="str">
        <f>IF('[7]master foreign claims'!J37/'[7]master foreign claims'!$C37&gt;$B$11,1,"")</f>
        <v/>
      </c>
      <c r="V34" s="21">
        <f>IF('[7]master foreign claims'!K37/'[7]master foreign claims'!$C37&gt;$B$11,1,"")</f>
        <v>1</v>
      </c>
      <c r="W34" s="21">
        <f>IF('[7]master foreign claims'!L37/'[7]master foreign claims'!$C37&gt;$B$11,1,"")</f>
        <v>1</v>
      </c>
      <c r="X34" s="21" t="str">
        <f>IF('[7]master foreign claims'!M37/'[7]master foreign claims'!$C37&gt;$B$11,1,"")</f>
        <v/>
      </c>
      <c r="Y34" s="21" t="str">
        <f>IF('[7]master foreign claims'!N37/'[7]master foreign claims'!$C37&gt;$B$11,1,"")</f>
        <v/>
      </c>
      <c r="Z34" s="21" t="str">
        <f>IF('[7]master foreign claims'!O37/'[7]master foreign claims'!$C37&gt;$B$11,1,"")</f>
        <v/>
      </c>
      <c r="AB34" s="1" t="s">
        <v>50</v>
      </c>
      <c r="AC34" s="17">
        <v>0.34101579172001706</v>
      </c>
      <c r="AD34" s="17">
        <v>0.37601365770379858</v>
      </c>
      <c r="AE34" s="17">
        <v>0.24455825864276567</v>
      </c>
      <c r="AF34" s="17">
        <v>1.4938113529662825E-2</v>
      </c>
      <c r="AG34" s="17">
        <v>4.6948356807511738E-3</v>
      </c>
      <c r="AH34" s="17" t="s">
        <v>32</v>
      </c>
      <c r="AI34" s="17">
        <v>2.134016218523261E-3</v>
      </c>
      <c r="AJ34" s="17">
        <v>2.5608194622279128E-3</v>
      </c>
      <c r="AK34" s="17" t="s">
        <v>32</v>
      </c>
      <c r="AL34" s="17" t="s">
        <v>32</v>
      </c>
      <c r="AM34" s="17" t="s">
        <v>32</v>
      </c>
      <c r="AN34" s="17">
        <f t="shared" si="4"/>
        <v>1.4084507042253613E-2</v>
      </c>
      <c r="AO34" s="122">
        <v>0.98591549295774639</v>
      </c>
      <c r="AP34" s="17">
        <f t="shared" si="5"/>
        <v>1</v>
      </c>
      <c r="AS34" s="1" t="s">
        <v>194</v>
      </c>
      <c r="AT34" s="17">
        <v>1.4126798359163504E-2</v>
      </c>
      <c r="AU34" s="17">
        <v>0.10960385856651417</v>
      </c>
      <c r="AV34" s="17" t="s">
        <v>32</v>
      </c>
      <c r="AW34" s="17">
        <v>9.6393233322693908E-2</v>
      </c>
      <c r="AX34" s="17">
        <v>8.723150216926151E-2</v>
      </c>
      <c r="AY34" s="17">
        <v>1.7495951105909611E-3</v>
      </c>
      <c r="AZ34" s="17">
        <v>0.11075055265926635</v>
      </c>
      <c r="BA34" s="17">
        <v>5.0448629286803562E-2</v>
      </c>
      <c r="BB34" s="17" t="s">
        <v>32</v>
      </c>
      <c r="BC34" s="17">
        <v>7.4535116028891964E-3</v>
      </c>
      <c r="BD34" s="17">
        <v>2.5830171058386824E-3</v>
      </c>
      <c r="BE34" s="17">
        <f t="shared" si="6"/>
        <v>0.51965930181697817</v>
      </c>
      <c r="BF34" s="122">
        <v>0.48034069818302189</v>
      </c>
      <c r="BG34" s="17">
        <f t="shared" si="7"/>
        <v>1</v>
      </c>
    </row>
    <row r="35" spans="1:59">
      <c r="A35" s="1" t="s">
        <v>52</v>
      </c>
      <c r="B35" s="17">
        <f>'[7]master foreign claims'!C38/'[7]master foreign claims'!$C38</f>
        <v>1</v>
      </c>
      <c r="C35" s="18">
        <f t="shared" si="2"/>
        <v>8</v>
      </c>
      <c r="D35" s="121">
        <f>IF('[7]master foreign claims'!E38/'[7]master foreign claims'!$B38&gt;$B$11,'[7]master foreign claims'!E38/'[7]master foreign claims'!$B38,"")</f>
        <v>0.32490974729241878</v>
      </c>
      <c r="E35" s="121">
        <f>IF('[7]master foreign claims'!F38/'[7]master foreign claims'!$B38&gt;$B$11,'[7]master foreign claims'!F38/'[7]master foreign claims'!$B38,"")</f>
        <v>0.19494584837545126</v>
      </c>
      <c r="F35" s="121">
        <f>IF('[7]master foreign claims'!G38/'[7]master foreign claims'!$B38&gt;$B$11,'[7]master foreign claims'!G38/'[7]master foreign claims'!$B38,"")</f>
        <v>0.33212996389891697</v>
      </c>
      <c r="G35" s="21" t="str">
        <f>IF('[7]master foreign claims'!H38/'[7]master foreign claims'!$B38&gt;$B$11,'[7]master foreign claims'!H38/'[7]master foreign claims'!$B38,"")</f>
        <v/>
      </c>
      <c r="H35" s="21">
        <f>IF('[7]master foreign claims'!I38/'[7]master foreign claims'!$B38&gt;$B$11,'[7]master foreign claims'!I38/'[7]master foreign claims'!$B38,"")</f>
        <v>1.0830324909747292E-2</v>
      </c>
      <c r="I35" s="21" t="str">
        <f>IF('[7]master foreign claims'!J38/'[7]master foreign claims'!$B38&gt;$B$11,'[7]master foreign claims'!J38/'[7]master foreign claims'!$B38,"")</f>
        <v/>
      </c>
      <c r="J35" s="21">
        <f>IF('[7]master foreign claims'!K38/'[7]master foreign claims'!$B38&gt;$B$11,'[7]master foreign claims'!K38/'[7]master foreign claims'!$B38,"")</f>
        <v>4.6931407942238268E-2</v>
      </c>
      <c r="K35" s="21" t="str">
        <f>IF('[7]master foreign claims'!L38/'[7]master foreign claims'!$B38&gt;$B$11,'[7]master foreign claims'!L38/'[7]master foreign claims'!$B38,"")</f>
        <v/>
      </c>
      <c r="L35" s="21">
        <f>IF('[7]master foreign claims'!M38/'[7]master foreign claims'!$B38&gt;$B$11,'[7]master foreign claims'!M38/'[7]master foreign claims'!$B38,"")</f>
        <v>7.2202166064981952E-3</v>
      </c>
      <c r="M35" s="21">
        <f>IF('[7]master foreign claims'!N38/'[7]master foreign claims'!$B38&gt;$B$11,'[7]master foreign claims'!N38/'[7]master foreign claims'!$B38,"")</f>
        <v>3.2490974729241874E-2</v>
      </c>
      <c r="N35" s="21">
        <f>IF('[7]master foreign claims'!O38/'[7]master foreign claims'!$B38&gt;$B$11,'[7]master foreign claims'!O38/'[7]master foreign claims'!$B38,"")</f>
        <v>7.2202166064981952E-3</v>
      </c>
      <c r="O35" s="20">
        <f t="shared" si="3"/>
        <v>0.95667870036101099</v>
      </c>
      <c r="P35" s="21">
        <f>IF('[7]master foreign claims'!E38/'[7]master foreign claims'!$C38&gt;$B$11,1,"")</f>
        <v>1</v>
      </c>
      <c r="Q35" s="21">
        <f>IF('[7]master foreign claims'!F38/'[7]master foreign claims'!$C38&gt;$B$11,1,"")</f>
        <v>1</v>
      </c>
      <c r="R35" s="21">
        <f>IF('[7]master foreign claims'!G38/'[7]master foreign claims'!$C38&gt;$B$11,1,"")</f>
        <v>1</v>
      </c>
      <c r="S35" s="21" t="str">
        <f>IF('[7]master foreign claims'!H38/'[7]master foreign claims'!$C38&gt;$B$11,1,"")</f>
        <v/>
      </c>
      <c r="T35" s="21">
        <f>IF('[7]master foreign claims'!I38/'[7]master foreign claims'!$C38&gt;$B$11,1,"")</f>
        <v>1</v>
      </c>
      <c r="U35" s="21" t="str">
        <f>IF('[7]master foreign claims'!J38/'[7]master foreign claims'!$C38&gt;$B$11,1,"")</f>
        <v/>
      </c>
      <c r="V35" s="21">
        <f>IF('[7]master foreign claims'!K38/'[7]master foreign claims'!$C38&gt;$B$11,1,"")</f>
        <v>1</v>
      </c>
      <c r="W35" s="21" t="str">
        <f>IF('[7]master foreign claims'!L38/'[7]master foreign claims'!$C38&gt;$B$11,1,"")</f>
        <v/>
      </c>
      <c r="X35" s="21">
        <f>IF('[7]master foreign claims'!M38/'[7]master foreign claims'!$C38&gt;$B$11,1,"")</f>
        <v>1</v>
      </c>
      <c r="Y35" s="21">
        <f>IF('[7]master foreign claims'!N38/'[7]master foreign claims'!$C38&gt;$B$11,1,"")</f>
        <v>1</v>
      </c>
      <c r="Z35" s="21">
        <f>IF('[7]master foreign claims'!O38/'[7]master foreign claims'!$C38&gt;$B$11,1,"")</f>
        <v>1</v>
      </c>
      <c r="AB35" s="34" t="s">
        <v>52</v>
      </c>
      <c r="AC35" s="123">
        <v>0.32490974729241878</v>
      </c>
      <c r="AD35" s="123">
        <v>0.19494584837545126</v>
      </c>
      <c r="AE35" s="123">
        <v>0.33212996389891697</v>
      </c>
      <c r="AF35" s="123" t="s">
        <v>32</v>
      </c>
      <c r="AG35" s="123">
        <v>1.0830324909747292E-2</v>
      </c>
      <c r="AH35" s="123" t="s">
        <v>32</v>
      </c>
      <c r="AI35" s="123">
        <v>4.6931407942238268E-2</v>
      </c>
      <c r="AJ35" s="123" t="s">
        <v>32</v>
      </c>
      <c r="AK35" s="123">
        <v>7.2202166064981952E-3</v>
      </c>
      <c r="AL35" s="123">
        <v>3.2490974729241874E-2</v>
      </c>
      <c r="AM35" s="123">
        <v>7.2202166064981952E-3</v>
      </c>
      <c r="AN35" s="17">
        <f t="shared" si="4"/>
        <v>4.3321299638989008E-2</v>
      </c>
      <c r="AO35" s="122">
        <v>0.95667870036101099</v>
      </c>
      <c r="AP35" s="17">
        <f t="shared" si="5"/>
        <v>1</v>
      </c>
      <c r="AS35" s="1" t="s">
        <v>114</v>
      </c>
      <c r="AT35" s="17">
        <v>9.4533177509414368E-3</v>
      </c>
      <c r="AU35" s="17">
        <v>8.6170627191273858E-2</v>
      </c>
      <c r="AV35" s="17">
        <v>1.7244513699519542E-2</v>
      </c>
      <c r="AW35" s="17">
        <v>7.8691079080638882E-3</v>
      </c>
      <c r="AX35" s="17">
        <v>1.7660044150110375E-3</v>
      </c>
      <c r="AY35" s="17">
        <v>0.64376055057784698</v>
      </c>
      <c r="AZ35" s="17">
        <v>2.1555642124399428E-3</v>
      </c>
      <c r="BA35" s="17">
        <v>4.4929229970133745E-3</v>
      </c>
      <c r="BB35" s="17">
        <v>1.0907674328009349E-3</v>
      </c>
      <c r="BC35" s="17">
        <v>1.3764446175821322E-3</v>
      </c>
      <c r="BD35" s="17">
        <v>1.8179457213348915E-4</v>
      </c>
      <c r="BE35" s="17">
        <f t="shared" si="6"/>
        <v>0.22443838462537335</v>
      </c>
      <c r="BF35" s="122">
        <v>0.77556161537462665</v>
      </c>
      <c r="BG35" s="17">
        <f t="shared" si="7"/>
        <v>1</v>
      </c>
    </row>
    <row r="36" spans="1:59">
      <c r="A36" s="1" t="s">
        <v>53</v>
      </c>
      <c r="B36" s="17">
        <f>'[7]master foreign claims'!C39/'[7]master foreign claims'!$C39</f>
        <v>1</v>
      </c>
      <c r="C36" s="18">
        <f t="shared" si="2"/>
        <v>8</v>
      </c>
      <c r="D36" s="21">
        <f>IF('[7]master foreign claims'!E39/'[7]master foreign claims'!$B39&gt;$B$11,'[7]master foreign claims'!E39/'[7]master foreign claims'!$B39,"")</f>
        <v>6.9358178053830224E-2</v>
      </c>
      <c r="E36" s="21">
        <f>IF('[7]master foreign claims'!F39/'[7]master foreign claims'!$B39&gt;$B$11,'[7]master foreign claims'!F39/'[7]master foreign claims'!$B39,"")</f>
        <v>5.434782608695652E-2</v>
      </c>
      <c r="F36" s="21">
        <f>IF('[7]master foreign claims'!G39/'[7]master foreign claims'!$B39&gt;$B$11,'[7]master foreign claims'!G39/'[7]master foreign claims'!$B39,"")</f>
        <v>1.3975155279503106E-2</v>
      </c>
      <c r="G36" s="21">
        <f>IF('[7]master foreign claims'!H39/'[7]master foreign claims'!$B39&gt;$B$11,'[7]master foreign claims'!H39/'[7]master foreign claims'!$B39,"")</f>
        <v>1.5527950310559005E-3</v>
      </c>
      <c r="H36" s="21">
        <f>IF('[7]master foreign claims'!I39/'[7]master foreign claims'!$B39&gt;$B$11,'[7]master foreign claims'!I39/'[7]master foreign claims'!$B39,"")</f>
        <v>3.105590062111801E-3</v>
      </c>
      <c r="I36" s="21" t="str">
        <f>IF('[7]master foreign claims'!J39/'[7]master foreign claims'!$B39&gt;$B$11,'[7]master foreign claims'!J39/'[7]master foreign claims'!$B39,"")</f>
        <v/>
      </c>
      <c r="J36" s="21">
        <f>IF('[7]master foreign claims'!K39/'[7]master foreign claims'!$B39&gt;$B$11,'[7]master foreign claims'!K39/'[7]master foreign claims'!$B39,"")</f>
        <v>2.070393374741201E-3</v>
      </c>
      <c r="K36" s="21">
        <f>IF('[7]master foreign claims'!L39/'[7]master foreign claims'!$B39&gt;$B$11,'[7]master foreign claims'!L39/'[7]master foreign claims'!$B39,"")</f>
        <v>6.2111801242236021E-3</v>
      </c>
      <c r="L36" s="21" t="str">
        <f>IF('[7]master foreign claims'!M39/'[7]master foreign claims'!$B39&gt;$B$11,'[7]master foreign claims'!M39/'[7]master foreign claims'!$B39,"")</f>
        <v/>
      </c>
      <c r="M36" s="21" t="str">
        <f>IF('[7]master foreign claims'!N39/'[7]master foreign claims'!$B39&gt;$B$11,'[7]master foreign claims'!N39/'[7]master foreign claims'!$B39,"")</f>
        <v/>
      </c>
      <c r="N36" s="21">
        <f>IF('[7]master foreign claims'!O39/'[7]master foreign claims'!$B39&gt;$B$11,'[7]master foreign claims'!O39/'[7]master foreign claims'!$B39,"")</f>
        <v>2.070393374741201E-3</v>
      </c>
      <c r="O36" s="20">
        <f t="shared" si="3"/>
        <v>0.15269151138716361</v>
      </c>
      <c r="P36" s="21">
        <f>IF('[7]master foreign claims'!E39/'[7]master foreign claims'!$C39&gt;$B$11,1,"")</f>
        <v>1</v>
      </c>
      <c r="Q36" s="21">
        <f>IF('[7]master foreign claims'!F39/'[7]master foreign claims'!$C39&gt;$B$11,1,"")</f>
        <v>1</v>
      </c>
      <c r="R36" s="21">
        <f>IF('[7]master foreign claims'!G39/'[7]master foreign claims'!$C39&gt;$B$11,1,"")</f>
        <v>1</v>
      </c>
      <c r="S36" s="21">
        <f>IF('[7]master foreign claims'!H39/'[7]master foreign claims'!$C39&gt;$B$11,1,"")</f>
        <v>1</v>
      </c>
      <c r="T36" s="21">
        <f>IF('[7]master foreign claims'!I39/'[7]master foreign claims'!$C39&gt;$B$11,1,"")</f>
        <v>1</v>
      </c>
      <c r="U36" s="21" t="str">
        <f>IF('[7]master foreign claims'!J39/'[7]master foreign claims'!$C39&gt;$B$11,1,"")</f>
        <v/>
      </c>
      <c r="V36" s="21">
        <f>IF('[7]master foreign claims'!K39/'[7]master foreign claims'!$C39&gt;$B$11,1,"")</f>
        <v>1</v>
      </c>
      <c r="W36" s="21">
        <f>IF('[7]master foreign claims'!L39/'[7]master foreign claims'!$C39&gt;$B$11,1,"")</f>
        <v>1</v>
      </c>
      <c r="X36" s="21" t="str">
        <f>IF('[7]master foreign claims'!M39/'[7]master foreign claims'!$C39&gt;$B$11,1,"")</f>
        <v/>
      </c>
      <c r="Y36" s="21" t="str">
        <f>IF('[7]master foreign claims'!N39/'[7]master foreign claims'!$C39&gt;$B$11,1,"")</f>
        <v/>
      </c>
      <c r="Z36" s="21">
        <f>IF('[7]master foreign claims'!O39/'[7]master foreign claims'!$C39&gt;$B$11,1,"")</f>
        <v>1</v>
      </c>
      <c r="AB36" s="1" t="s">
        <v>53</v>
      </c>
      <c r="AC36" s="17">
        <v>6.9358178053830224E-2</v>
      </c>
      <c r="AD36" s="17">
        <v>5.434782608695652E-2</v>
      </c>
      <c r="AE36" s="17">
        <v>1.3975155279503106E-2</v>
      </c>
      <c r="AF36" s="17">
        <v>1.5527950310559005E-3</v>
      </c>
      <c r="AG36" s="17">
        <v>3.105590062111801E-3</v>
      </c>
      <c r="AH36" s="17" t="s">
        <v>32</v>
      </c>
      <c r="AI36" s="17">
        <v>2.070393374741201E-3</v>
      </c>
      <c r="AJ36" s="17">
        <v>6.2111801242236021E-3</v>
      </c>
      <c r="AK36" s="17" t="s">
        <v>32</v>
      </c>
      <c r="AL36" s="17" t="s">
        <v>32</v>
      </c>
      <c r="AM36" s="17">
        <v>2.070393374741201E-3</v>
      </c>
      <c r="AN36" s="17">
        <f t="shared" si="4"/>
        <v>0.84730848861283636</v>
      </c>
      <c r="AO36" s="122">
        <v>0.15269151138716361</v>
      </c>
      <c r="AP36" s="17">
        <f t="shared" si="5"/>
        <v>1</v>
      </c>
      <c r="AS36" s="1" t="s">
        <v>110</v>
      </c>
      <c r="AT36" s="17">
        <v>7.9246328622887222E-3</v>
      </c>
      <c r="AU36" s="17">
        <v>3.1947908007758381E-2</v>
      </c>
      <c r="AV36" s="17">
        <v>1.5655306178996953E-2</v>
      </c>
      <c r="AW36" s="17">
        <v>3.1587697423108895E-3</v>
      </c>
      <c r="AX36" s="17">
        <v>3.1864782488223884E-3</v>
      </c>
      <c r="AY36" s="17">
        <v>0.786838459407038</v>
      </c>
      <c r="AZ36" s="17">
        <v>7.2042116929897475E-4</v>
      </c>
      <c r="BA36" s="17">
        <v>1.1360487669714603E-3</v>
      </c>
      <c r="BB36" s="17">
        <v>1.1083402604599612E-4</v>
      </c>
      <c r="BC36" s="17" t="s">
        <v>32</v>
      </c>
      <c r="BD36" s="17">
        <v>6.3729564976447764E-4</v>
      </c>
      <c r="BE36" s="17">
        <f t="shared" si="6"/>
        <v>0.14868384594070383</v>
      </c>
      <c r="BF36" s="122">
        <v>0.85131615405929617</v>
      </c>
      <c r="BG36" s="17">
        <f t="shared" si="7"/>
        <v>1</v>
      </c>
    </row>
    <row r="37" spans="1:59">
      <c r="A37" s="9" t="s">
        <v>26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3" t="s">
        <v>26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B37" s="1" t="s">
        <v>26</v>
      </c>
      <c r="AO37" s="1" t="s">
        <v>26</v>
      </c>
    </row>
    <row r="38" spans="1:59" ht="13.5" customHeight="1">
      <c r="A38" s="1" t="s">
        <v>265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59" ht="13.5" customHeight="1">
      <c r="A39" s="1" t="s">
        <v>266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59" ht="10.5" customHeight="1">
      <c r="A40" s="1" t="s">
        <v>93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59" hidden="1">
      <c r="A41" s="1" t="s">
        <v>30</v>
      </c>
      <c r="D41" s="21">
        <f>IF('[7]master foreign claims'!E17/'[7]master foreign claims'!$C17&gt;$B$11,1,"")</f>
        <v>1</v>
      </c>
      <c r="E41" s="21">
        <f>IF('[7]master foreign claims'!F17/'[7]master foreign claims'!$C17&gt;$B$11,1,"")</f>
        <v>1</v>
      </c>
      <c r="F41" s="21">
        <f>IF('[7]master foreign claims'!G17/'[7]master foreign claims'!$C17&gt;$B$11,1,"")</f>
        <v>1</v>
      </c>
      <c r="G41" s="21">
        <f>IF('[7]master foreign claims'!H17/'[7]master foreign claims'!$C17&gt;$B$11,1,"")</f>
        <v>1</v>
      </c>
      <c r="H41" s="21">
        <f>IF('[7]master foreign claims'!I17/'[7]master foreign claims'!$C17&gt;$B$11,1,"")</f>
        <v>1</v>
      </c>
      <c r="I41" s="21">
        <f>IF('[7]master foreign claims'!J17/'[7]master foreign claims'!$C17&gt;$B$11,1,"")</f>
        <v>1</v>
      </c>
      <c r="J41" s="21">
        <f>IF('[7]master foreign claims'!K17/'[7]master foreign claims'!$C17&gt;$B$11,1,"")</f>
        <v>1</v>
      </c>
      <c r="K41" s="21">
        <f>IF('[7]master foreign claims'!L17/'[7]master foreign claims'!$C17&gt;$B$11,1,"")</f>
        <v>1</v>
      </c>
      <c r="L41" s="21">
        <f>IF('[7]master foreign claims'!M17/'[7]master foreign claims'!$C17&gt;$B$11,1,"")</f>
        <v>1</v>
      </c>
      <c r="M41" s="21">
        <f>IF('[7]master foreign claims'!N17/'[7]master foreign claims'!$C17&gt;$B$11,1,"")</f>
        <v>1</v>
      </c>
      <c r="N41" s="21">
        <f>IF('[7]master foreign claims'!O17/'[7]master foreign claims'!$C17&gt;$B$11,1,"")</f>
        <v>1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59" hidden="1">
      <c r="A42" s="1" t="s">
        <v>31</v>
      </c>
      <c r="D42" s="21">
        <f>IF('[7]master foreign claims'!E18/'[7]master foreign claims'!$C18&gt;$B$11,1,"")</f>
        <v>1</v>
      </c>
      <c r="E42" s="21">
        <f>IF('[7]master foreign claims'!F18/'[7]master foreign claims'!$C18&gt;$B$11,1,"")</f>
        <v>1</v>
      </c>
      <c r="F42" s="21">
        <f>IF('[7]master foreign claims'!G18/'[7]master foreign claims'!$C18&gt;$B$11,1,"")</f>
        <v>1</v>
      </c>
      <c r="G42" s="21">
        <f>IF('[7]master foreign claims'!H18/'[7]master foreign claims'!$C18&gt;$B$11,1,"")</f>
        <v>1</v>
      </c>
      <c r="H42" s="21">
        <f>IF('[7]master foreign claims'!I18/'[7]master foreign claims'!$C18&gt;$B$11,1,"")</f>
        <v>1</v>
      </c>
      <c r="I42" s="21">
        <f>IF('[7]master foreign claims'!J18/'[7]master foreign claims'!$C18&gt;$B$11,1,"")</f>
        <v>1</v>
      </c>
      <c r="J42" s="21">
        <f>IF('[7]master foreign claims'!K18/'[7]master foreign claims'!$C18&gt;$B$11,1,"")</f>
        <v>1</v>
      </c>
      <c r="K42" s="21">
        <f>IF('[7]master foreign claims'!L18/'[7]master foreign claims'!$C18&gt;$B$11,1,"")</f>
        <v>1</v>
      </c>
      <c r="L42" s="21" t="str">
        <f>IF('[7]master foreign claims'!M18/'[7]master foreign claims'!$C18&gt;$B$11,1,"")</f>
        <v/>
      </c>
      <c r="M42" s="21">
        <f>IF('[7]master foreign claims'!N18/'[7]master foreign claims'!$C18&gt;$B$11,1,"")</f>
        <v>1</v>
      </c>
      <c r="N42" s="21">
        <f>IF('[7]master foreign claims'!O18/'[7]master foreign claims'!$C18&gt;$B$11,1,"")</f>
        <v>1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59" hidden="1">
      <c r="A43" s="1" t="s">
        <v>33</v>
      </c>
      <c r="D43" s="21">
        <f>IF('[7]master foreign claims'!E19/'[7]master foreign claims'!$C19&gt;$B$11,1,"")</f>
        <v>1</v>
      </c>
      <c r="E43" s="21">
        <f>IF('[7]master foreign claims'!F19/'[7]master foreign claims'!$C19&gt;$B$11,1,"")</f>
        <v>1</v>
      </c>
      <c r="F43" s="21">
        <f>IF('[7]master foreign claims'!G19/'[7]master foreign claims'!$C19&gt;$B$11,1,"")</f>
        <v>1</v>
      </c>
      <c r="G43" s="21">
        <f>IF('[7]master foreign claims'!H19/'[7]master foreign claims'!$C19&gt;$B$11,1,"")</f>
        <v>1</v>
      </c>
      <c r="H43" s="21">
        <f>IF('[7]master foreign claims'!I19/'[7]master foreign claims'!$C19&gt;$B$11,1,"")</f>
        <v>1</v>
      </c>
      <c r="I43" s="21">
        <f>IF('[7]master foreign claims'!J19/'[7]master foreign claims'!$C19&gt;$B$11,1,"")</f>
        <v>1</v>
      </c>
      <c r="J43" s="21">
        <f>IF('[7]master foreign claims'!K19/'[7]master foreign claims'!$C19&gt;$B$11,1,"")</f>
        <v>1</v>
      </c>
      <c r="K43" s="21">
        <f>IF('[7]master foreign claims'!L19/'[7]master foreign claims'!$C19&gt;$B$11,1,"")</f>
        <v>1</v>
      </c>
      <c r="L43" s="21" t="str">
        <f>IF('[7]master foreign claims'!M19/'[7]master foreign claims'!$C19&gt;$B$11,1,"")</f>
        <v/>
      </c>
      <c r="M43" s="21">
        <f>IF('[7]master foreign claims'!N19/'[7]master foreign claims'!$C19&gt;$B$11,1,"")</f>
        <v>1</v>
      </c>
      <c r="N43" s="21">
        <f>IF('[7]master foreign claims'!O19/'[7]master foreign claims'!$C19&gt;$B$11,1,"")</f>
        <v>1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59" hidden="1">
      <c r="A44" s="1" t="s">
        <v>34</v>
      </c>
      <c r="D44" s="21">
        <f>IF('[7]master foreign claims'!E20/'[7]master foreign claims'!$C20&gt;$B$11,1,"")</f>
        <v>1</v>
      </c>
      <c r="E44" s="21">
        <f>IF('[7]master foreign claims'!F20/'[7]master foreign claims'!$C20&gt;$B$11,1,"")</f>
        <v>1</v>
      </c>
      <c r="F44" s="21">
        <f>IF('[7]master foreign claims'!G20/'[7]master foreign claims'!$C20&gt;$B$11,1,"")</f>
        <v>1</v>
      </c>
      <c r="G44" s="21">
        <f>IF('[7]master foreign claims'!H20/'[7]master foreign claims'!$C20&gt;$B$11,1,"")</f>
        <v>1</v>
      </c>
      <c r="H44" s="21">
        <f>IF('[7]master foreign claims'!I20/'[7]master foreign claims'!$C20&gt;$B$11,1,"")</f>
        <v>1</v>
      </c>
      <c r="I44" s="21">
        <f>IF('[7]master foreign claims'!J20/'[7]master foreign claims'!$C20&gt;$B$11,1,"")</f>
        <v>1</v>
      </c>
      <c r="J44" s="21">
        <f>IF('[7]master foreign claims'!K20/'[7]master foreign claims'!$C20&gt;$B$11,1,"")</f>
        <v>1</v>
      </c>
      <c r="K44" s="21">
        <f>IF('[7]master foreign claims'!L20/'[7]master foreign claims'!$C20&gt;$B$11,1,"")</f>
        <v>1</v>
      </c>
      <c r="L44" s="21" t="str">
        <f>IF('[7]master foreign claims'!M20/'[7]master foreign claims'!$C20&gt;$B$11,1,"")</f>
        <v/>
      </c>
      <c r="M44" s="21">
        <f>IF('[7]master foreign claims'!N20/'[7]master foreign claims'!$C20&gt;$B$11,1,"")</f>
        <v>1</v>
      </c>
      <c r="N44" s="21">
        <f>IF('[7]master foreign claims'!O20/'[7]master foreign claims'!$C20&gt;$B$11,1,"")</f>
        <v>1</v>
      </c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59" hidden="1">
      <c r="A45" s="1" t="s">
        <v>35</v>
      </c>
      <c r="D45" s="21">
        <f>IF('[7]master foreign claims'!E21/'[7]master foreign claims'!$C21&gt;$B$11,1,"")</f>
        <v>1</v>
      </c>
      <c r="E45" s="21">
        <f>IF('[7]master foreign claims'!F21/'[7]master foreign claims'!$C21&gt;$B$11,1,"")</f>
        <v>1</v>
      </c>
      <c r="F45" s="21">
        <f>IF('[7]master foreign claims'!G21/'[7]master foreign claims'!$C21&gt;$B$11,1,"")</f>
        <v>1</v>
      </c>
      <c r="G45" s="21">
        <f>IF('[7]master foreign claims'!H21/'[7]master foreign claims'!$C21&gt;$B$11,1,"")</f>
        <v>1</v>
      </c>
      <c r="H45" s="21">
        <f>IF('[7]master foreign claims'!I21/'[7]master foreign claims'!$C21&gt;$B$11,1,"")</f>
        <v>1</v>
      </c>
      <c r="I45" s="21">
        <f>IF('[7]master foreign claims'!J21/'[7]master foreign claims'!$C21&gt;$B$11,1,"")</f>
        <v>1</v>
      </c>
      <c r="J45" s="21">
        <f>IF('[7]master foreign claims'!K21/'[7]master foreign claims'!$C21&gt;$B$11,1,"")</f>
        <v>1</v>
      </c>
      <c r="K45" s="21">
        <f>IF('[7]master foreign claims'!L21/'[7]master foreign claims'!$C21&gt;$B$11,1,"")</f>
        <v>1</v>
      </c>
      <c r="L45" s="21">
        <f>IF('[7]master foreign claims'!M21/'[7]master foreign claims'!$C21&gt;$B$11,1,"")</f>
        <v>1</v>
      </c>
      <c r="M45" s="21">
        <f>IF('[7]master foreign claims'!N21/'[7]master foreign claims'!$C21&gt;$B$11,1,"")</f>
        <v>1</v>
      </c>
      <c r="N45" s="21">
        <f>IF('[7]master foreign claims'!O21/'[7]master foreign claims'!$C21&gt;$B$11,1,"")</f>
        <v>1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59" hidden="1">
      <c r="A46" s="1" t="s">
        <v>36</v>
      </c>
      <c r="D46" s="21">
        <f>IF('[7]master foreign claims'!E22/'[7]master foreign claims'!$C22&gt;$B$11,1,"")</f>
        <v>1</v>
      </c>
      <c r="E46" s="21">
        <f>IF('[7]master foreign claims'!F22/'[7]master foreign claims'!$C22&gt;$B$11,1,"")</f>
        <v>1</v>
      </c>
      <c r="F46" s="21">
        <f>IF('[7]master foreign claims'!G22/'[7]master foreign claims'!$C22&gt;$B$11,1,"")</f>
        <v>1</v>
      </c>
      <c r="G46" s="21">
        <f>IF('[7]master foreign claims'!H22/'[7]master foreign claims'!$C22&gt;$B$11,1,"")</f>
        <v>1</v>
      </c>
      <c r="H46" s="21">
        <f>IF('[7]master foreign claims'!I22/'[7]master foreign claims'!$C22&gt;$B$11,1,"")</f>
        <v>1</v>
      </c>
      <c r="I46" s="21">
        <f>IF('[7]master foreign claims'!J22/'[7]master foreign claims'!$C22&gt;$B$11,1,"")</f>
        <v>1</v>
      </c>
      <c r="J46" s="21">
        <f>IF('[7]master foreign claims'!K22/'[7]master foreign claims'!$C22&gt;$B$11,1,"")</f>
        <v>1</v>
      </c>
      <c r="K46" s="21">
        <f>IF('[7]master foreign claims'!L22/'[7]master foreign claims'!$C22&gt;$B$11,1,"")</f>
        <v>1</v>
      </c>
      <c r="L46" s="21">
        <f>IF('[7]master foreign claims'!M22/'[7]master foreign claims'!$C22&gt;$B$11,1,"")</f>
        <v>1</v>
      </c>
      <c r="M46" s="21">
        <f>IF('[7]master foreign claims'!N22/'[7]master foreign claims'!$C22&gt;$B$11,1,"")</f>
        <v>1</v>
      </c>
      <c r="N46" s="21">
        <f>IF('[7]master foreign claims'!O22/'[7]master foreign claims'!$C22&gt;$B$11,1,"")</f>
        <v>1</v>
      </c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59" hidden="1">
      <c r="A47" s="1" t="s">
        <v>37</v>
      </c>
      <c r="D47" s="21">
        <f>IF('[7]master foreign claims'!E23/'[7]master foreign claims'!$C23&gt;$B$11,1,"")</f>
        <v>1</v>
      </c>
      <c r="E47" s="21">
        <f>IF('[7]master foreign claims'!F23/'[7]master foreign claims'!$C23&gt;$B$11,1,"")</f>
        <v>1</v>
      </c>
      <c r="F47" s="21" t="str">
        <f>IF('[7]master foreign claims'!G23/'[7]master foreign claims'!$C23&gt;$B$11,1,"")</f>
        <v/>
      </c>
      <c r="G47" s="21">
        <f>IF('[7]master foreign claims'!H23/'[7]master foreign claims'!$C23&gt;$B$11,1,"")</f>
        <v>1</v>
      </c>
      <c r="H47" s="21">
        <f>IF('[7]master foreign claims'!I23/'[7]master foreign claims'!$C23&gt;$B$11,1,"")</f>
        <v>1</v>
      </c>
      <c r="I47" s="21">
        <f>IF('[7]master foreign claims'!J23/'[7]master foreign claims'!$C23&gt;$B$11,1,"")</f>
        <v>1</v>
      </c>
      <c r="J47" s="21">
        <f>IF('[7]master foreign claims'!K23/'[7]master foreign claims'!$C23&gt;$B$11,1,"")</f>
        <v>1</v>
      </c>
      <c r="K47" s="21">
        <f>IF('[7]master foreign claims'!L23/'[7]master foreign claims'!$C23&gt;$B$11,1,"")</f>
        <v>1</v>
      </c>
      <c r="L47" s="21" t="str">
        <f>IF('[7]master foreign claims'!M23/'[7]master foreign claims'!$C23&gt;$B$11,1,"")</f>
        <v/>
      </c>
      <c r="M47" s="21">
        <f>IF('[7]master foreign claims'!N23/'[7]master foreign claims'!$C23&gt;$B$11,1,"")</f>
        <v>1</v>
      </c>
      <c r="N47" s="21">
        <f>IF('[7]master foreign claims'!O23/'[7]master foreign claims'!$C23&gt;$B$11,1,"")</f>
        <v>1</v>
      </c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59" hidden="1">
      <c r="A48" s="1" t="s">
        <v>38</v>
      </c>
      <c r="D48" s="21">
        <f>IF('[7]master foreign claims'!E24/'[7]master foreign claims'!$C24&gt;$B$11,1,"")</f>
        <v>1</v>
      </c>
      <c r="E48" s="21">
        <f>IF('[7]master foreign claims'!F24/'[7]master foreign claims'!$C24&gt;$B$11,1,"")</f>
        <v>1</v>
      </c>
      <c r="F48" s="21">
        <f>IF('[7]master foreign claims'!G24/'[7]master foreign claims'!$C24&gt;$B$11,1,"")</f>
        <v>1</v>
      </c>
      <c r="G48" s="21">
        <f>IF('[7]master foreign claims'!H24/'[7]master foreign claims'!$C24&gt;$B$11,1,"")</f>
        <v>1</v>
      </c>
      <c r="H48" s="21">
        <f>IF('[7]master foreign claims'!I24/'[7]master foreign claims'!$C24&gt;$B$11,1,"")</f>
        <v>1</v>
      </c>
      <c r="I48" s="21">
        <f>IF('[7]master foreign claims'!J24/'[7]master foreign claims'!$C24&gt;$B$11,1,"")</f>
        <v>1</v>
      </c>
      <c r="J48" s="21">
        <f>IF('[7]master foreign claims'!K24/'[7]master foreign claims'!$C24&gt;$B$11,1,"")</f>
        <v>1</v>
      </c>
      <c r="K48" s="21">
        <f>IF('[7]master foreign claims'!L24/'[7]master foreign claims'!$C24&gt;$B$11,1,"")</f>
        <v>1</v>
      </c>
      <c r="L48" s="21" t="str">
        <f>IF('[7]master foreign claims'!M24/'[7]master foreign claims'!$C24&gt;$B$11,1,"")</f>
        <v/>
      </c>
      <c r="M48" s="21">
        <f>IF('[7]master foreign claims'!N24/'[7]master foreign claims'!$C24&gt;$B$11,1,"")</f>
        <v>1</v>
      </c>
      <c r="N48" s="21">
        <f>IF('[7]master foreign claims'!O24/'[7]master foreign claims'!$C24&gt;$B$11,1,"")</f>
        <v>1</v>
      </c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idden="1">
      <c r="A49" s="1" t="s">
        <v>39</v>
      </c>
      <c r="D49" s="21">
        <f>IF('[7]master foreign claims'!E25/'[7]master foreign claims'!$C25&gt;$B$11,1,"")</f>
        <v>1</v>
      </c>
      <c r="E49" s="21">
        <f>IF('[7]master foreign claims'!F25/'[7]master foreign claims'!$C25&gt;$B$11,1,"")</f>
        <v>1</v>
      </c>
      <c r="F49" s="21">
        <f>IF('[7]master foreign claims'!G25/'[7]master foreign claims'!$C25&gt;$B$11,1,"")</f>
        <v>1</v>
      </c>
      <c r="G49" s="21">
        <f>IF('[7]master foreign claims'!H25/'[7]master foreign claims'!$C25&gt;$B$11,1,"")</f>
        <v>1</v>
      </c>
      <c r="H49" s="21">
        <f>IF('[7]master foreign claims'!I25/'[7]master foreign claims'!$C25&gt;$B$11,1,"")</f>
        <v>1</v>
      </c>
      <c r="I49" s="21">
        <f>IF('[7]master foreign claims'!J25/'[7]master foreign claims'!$C25&gt;$B$11,1,"")</f>
        <v>1</v>
      </c>
      <c r="J49" s="21">
        <f>IF('[7]master foreign claims'!K25/'[7]master foreign claims'!$C25&gt;$B$11,1,"")</f>
        <v>1</v>
      </c>
      <c r="K49" s="21">
        <f>IF('[7]master foreign claims'!L25/'[7]master foreign claims'!$C25&gt;$B$11,1,"")</f>
        <v>1</v>
      </c>
      <c r="L49" s="21">
        <f>IF('[7]master foreign claims'!M25/'[7]master foreign claims'!$C25&gt;$B$11,1,"")</f>
        <v>1</v>
      </c>
      <c r="M49" s="21">
        <f>IF('[7]master foreign claims'!N25/'[7]master foreign claims'!$C25&gt;$B$11,1,"")</f>
        <v>1</v>
      </c>
      <c r="N49" s="21">
        <f>IF('[7]master foreign claims'!O25/'[7]master foreign claims'!$C25&gt;$B$11,1,"")</f>
        <v>1</v>
      </c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idden="1">
      <c r="A50" s="1" t="s">
        <v>40</v>
      </c>
      <c r="D50" s="21">
        <f>IF('[7]master foreign claims'!E26/'[7]master foreign claims'!$C26&gt;$B$11,1,"")</f>
        <v>1</v>
      </c>
      <c r="E50" s="21">
        <f>IF('[7]master foreign claims'!F26/'[7]master foreign claims'!$C26&gt;$B$11,1,"")</f>
        <v>1</v>
      </c>
      <c r="F50" s="21">
        <f>IF('[7]master foreign claims'!G26/'[7]master foreign claims'!$C26&gt;$B$11,1,"")</f>
        <v>1</v>
      </c>
      <c r="G50" s="21">
        <f>IF('[7]master foreign claims'!H26/'[7]master foreign claims'!$C26&gt;$B$11,1,"")</f>
        <v>1</v>
      </c>
      <c r="H50" s="21">
        <f>IF('[7]master foreign claims'!I26/'[7]master foreign claims'!$C26&gt;$B$11,1,"")</f>
        <v>1</v>
      </c>
      <c r="I50" s="21">
        <f>IF('[7]master foreign claims'!J26/'[7]master foreign claims'!$C26&gt;$B$11,1,"")</f>
        <v>1</v>
      </c>
      <c r="J50" s="21">
        <f>IF('[7]master foreign claims'!K26/'[7]master foreign claims'!$C26&gt;$B$11,1,"")</f>
        <v>1</v>
      </c>
      <c r="K50" s="21">
        <f>IF('[7]master foreign claims'!L26/'[7]master foreign claims'!$C26&gt;$B$11,1,"")</f>
        <v>1</v>
      </c>
      <c r="L50" s="21">
        <f>IF('[7]master foreign claims'!M26/'[7]master foreign claims'!$C26&gt;$B$11,1,"")</f>
        <v>1</v>
      </c>
      <c r="M50" s="21">
        <f>IF('[7]master foreign claims'!N26/'[7]master foreign claims'!$C26&gt;$B$11,1,"")</f>
        <v>1</v>
      </c>
      <c r="N50" s="21">
        <f>IF('[7]master foreign claims'!O26/'[7]master foreign claims'!$C26&gt;$B$11,1,"")</f>
        <v>1</v>
      </c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idden="1">
      <c r="A51" s="1" t="s">
        <v>41</v>
      </c>
      <c r="D51" s="21">
        <f>IF('[7]master foreign claims'!E27/'[7]master foreign claims'!$C27&gt;$B$11,1,"")</f>
        <v>1</v>
      </c>
      <c r="E51" s="21">
        <f>IF('[7]master foreign claims'!F27/'[7]master foreign claims'!$C27&gt;$B$11,1,"")</f>
        <v>1</v>
      </c>
      <c r="F51" s="21">
        <f>IF('[7]master foreign claims'!G27/'[7]master foreign claims'!$C27&gt;$B$11,1,"")</f>
        <v>1</v>
      </c>
      <c r="G51" s="21">
        <f>IF('[7]master foreign claims'!H27/'[7]master foreign claims'!$C27&gt;$B$11,1,"")</f>
        <v>1</v>
      </c>
      <c r="H51" s="21">
        <f>IF('[7]master foreign claims'!I27/'[7]master foreign claims'!$C27&gt;$B$11,1,"")</f>
        <v>1</v>
      </c>
      <c r="I51" s="21">
        <f>IF('[7]master foreign claims'!J27/'[7]master foreign claims'!$C27&gt;$B$11,1,"")</f>
        <v>1</v>
      </c>
      <c r="J51" s="21">
        <f>IF('[7]master foreign claims'!K27/'[7]master foreign claims'!$C27&gt;$B$11,1,"")</f>
        <v>1</v>
      </c>
      <c r="K51" s="21">
        <f>IF('[7]master foreign claims'!L27/'[7]master foreign claims'!$C27&gt;$B$11,1,"")</f>
        <v>1</v>
      </c>
      <c r="L51" s="21">
        <f>IF('[7]master foreign claims'!M27/'[7]master foreign claims'!$C27&gt;$B$11,1,"")</f>
        <v>1</v>
      </c>
      <c r="M51" s="21">
        <f>IF('[7]master foreign claims'!N27/'[7]master foreign claims'!$C27&gt;$B$11,1,"")</f>
        <v>1</v>
      </c>
      <c r="N51" s="21">
        <f>IF('[7]master foreign claims'!O27/'[7]master foreign claims'!$C27&gt;$B$11,1,"")</f>
        <v>1</v>
      </c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idden="1">
      <c r="A52" s="1" t="s">
        <v>42</v>
      </c>
      <c r="D52" s="21">
        <f>IF('[7]master foreign claims'!E28/'[7]master foreign claims'!$C28&gt;$B$11,1,"")</f>
        <v>1</v>
      </c>
      <c r="E52" s="21">
        <f>IF('[7]master foreign claims'!F28/'[7]master foreign claims'!$C28&gt;$B$11,1,"")</f>
        <v>1</v>
      </c>
      <c r="F52" s="21">
        <f>IF('[7]master foreign claims'!G28/'[7]master foreign claims'!$C28&gt;$B$11,1,"")</f>
        <v>1</v>
      </c>
      <c r="G52" s="21">
        <f>IF('[7]master foreign claims'!H28/'[7]master foreign claims'!$C28&gt;$B$11,1,"")</f>
        <v>1</v>
      </c>
      <c r="H52" s="21">
        <f>IF('[7]master foreign claims'!I28/'[7]master foreign claims'!$C28&gt;$B$11,1,"")</f>
        <v>1</v>
      </c>
      <c r="I52" s="21">
        <f>IF('[7]master foreign claims'!J28/'[7]master foreign claims'!$C28&gt;$B$11,1,"")</f>
        <v>1</v>
      </c>
      <c r="J52" s="21">
        <f>IF('[7]master foreign claims'!K28/'[7]master foreign claims'!$C28&gt;$B$11,1,"")</f>
        <v>1</v>
      </c>
      <c r="K52" s="21">
        <f>IF('[7]master foreign claims'!L28/'[7]master foreign claims'!$C28&gt;$B$11,1,"")</f>
        <v>1</v>
      </c>
      <c r="L52" s="21">
        <f>IF('[7]master foreign claims'!M28/'[7]master foreign claims'!$C28&gt;$B$11,1,"")</f>
        <v>1</v>
      </c>
      <c r="M52" s="21" t="str">
        <f>IF('[7]master foreign claims'!N28/'[7]master foreign claims'!$C28&gt;$B$11,1,"")</f>
        <v/>
      </c>
      <c r="N52" s="21">
        <f>IF('[7]master foreign claims'!O28/'[7]master foreign claims'!$C28&gt;$B$11,1,"")</f>
        <v>1</v>
      </c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idden="1">
      <c r="A53" s="1" t="s">
        <v>43</v>
      </c>
      <c r="D53" s="21">
        <f>IF('[7]master foreign claims'!E29/'[7]master foreign claims'!$C29&gt;$B$11,1,"")</f>
        <v>1</v>
      </c>
      <c r="E53" s="21">
        <f>IF('[7]master foreign claims'!F29/'[7]master foreign claims'!$C29&gt;$B$11,1,"")</f>
        <v>1</v>
      </c>
      <c r="F53" s="21">
        <f>IF('[7]master foreign claims'!G29/'[7]master foreign claims'!$C29&gt;$B$11,1,"")</f>
        <v>1</v>
      </c>
      <c r="G53" s="21">
        <f>IF('[7]master foreign claims'!H29/'[7]master foreign claims'!$C29&gt;$B$11,1,"")</f>
        <v>1</v>
      </c>
      <c r="H53" s="21">
        <f>IF('[7]master foreign claims'!I29/'[7]master foreign claims'!$C29&gt;$B$11,1,"")</f>
        <v>1</v>
      </c>
      <c r="I53" s="21">
        <f>IF('[7]master foreign claims'!J29/'[7]master foreign claims'!$C29&gt;$B$11,1,"")</f>
        <v>1</v>
      </c>
      <c r="J53" s="21">
        <f>IF('[7]master foreign claims'!K29/'[7]master foreign claims'!$C29&gt;$B$11,1,"")</f>
        <v>1</v>
      </c>
      <c r="K53" s="21">
        <f>IF('[7]master foreign claims'!L29/'[7]master foreign claims'!$C29&gt;$B$11,1,"")</f>
        <v>1</v>
      </c>
      <c r="L53" s="21">
        <f>IF('[7]master foreign claims'!M29/'[7]master foreign claims'!$C29&gt;$B$11,1,"")</f>
        <v>1</v>
      </c>
      <c r="M53" s="21">
        <f>IF('[7]master foreign claims'!N29/'[7]master foreign claims'!$C29&gt;$B$11,1,"")</f>
        <v>1</v>
      </c>
      <c r="N53" s="21">
        <f>IF('[7]master foreign claims'!O29/'[7]master foreign claims'!$C29&gt;$B$11,1,"")</f>
        <v>1</v>
      </c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idden="1">
      <c r="A54" s="1" t="s">
        <v>44</v>
      </c>
      <c r="D54" s="21">
        <f>IF('[7]master foreign claims'!E30/'[7]master foreign claims'!$C30&gt;$B$11,1,"")</f>
        <v>1</v>
      </c>
      <c r="E54" s="21">
        <f>IF('[7]master foreign claims'!F30/'[7]master foreign claims'!$C30&gt;$B$11,1,"")</f>
        <v>1</v>
      </c>
      <c r="F54" s="21">
        <f>IF('[7]master foreign claims'!G30/'[7]master foreign claims'!$C30&gt;$B$11,1,"")</f>
        <v>1</v>
      </c>
      <c r="G54" s="21">
        <f>IF('[7]master foreign claims'!H30/'[7]master foreign claims'!$C30&gt;$B$11,1,"")</f>
        <v>1</v>
      </c>
      <c r="H54" s="21">
        <f>IF('[7]master foreign claims'!I30/'[7]master foreign claims'!$C30&gt;$B$11,1,"")</f>
        <v>1</v>
      </c>
      <c r="I54" s="21">
        <f>IF('[7]master foreign claims'!J30/'[7]master foreign claims'!$C30&gt;$B$11,1,"")</f>
        <v>1</v>
      </c>
      <c r="J54" s="21">
        <f>IF('[7]master foreign claims'!K30/'[7]master foreign claims'!$C30&gt;$B$11,1,"")</f>
        <v>1</v>
      </c>
      <c r="K54" s="21">
        <f>IF('[7]master foreign claims'!L30/'[7]master foreign claims'!$C30&gt;$B$11,1,"")</f>
        <v>1</v>
      </c>
      <c r="L54" s="21">
        <f>IF('[7]master foreign claims'!M30/'[7]master foreign claims'!$C30&gt;$B$11,1,"")</f>
        <v>1</v>
      </c>
      <c r="M54" s="21" t="str">
        <f>IF('[7]master foreign claims'!N30/'[7]master foreign claims'!$C30&gt;$B$11,1,"")</f>
        <v/>
      </c>
      <c r="N54" s="21">
        <f>IF('[7]master foreign claims'!O30/'[7]master foreign claims'!$C30&gt;$B$11,1,"")</f>
        <v>1</v>
      </c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idden="1">
      <c r="A55" s="1" t="s">
        <v>45</v>
      </c>
      <c r="D55" s="21">
        <f>IF('[7]master foreign claims'!E31/'[7]master foreign claims'!$C31&gt;$B$11,1,"")</f>
        <v>1</v>
      </c>
      <c r="E55" s="21">
        <f>IF('[7]master foreign claims'!F31/'[7]master foreign claims'!$C31&gt;$B$11,1,"")</f>
        <v>1</v>
      </c>
      <c r="F55" s="21">
        <f>IF('[7]master foreign claims'!G31/'[7]master foreign claims'!$C31&gt;$B$11,1,"")</f>
        <v>1</v>
      </c>
      <c r="G55" s="21">
        <f>IF('[7]master foreign claims'!H31/'[7]master foreign claims'!$C31&gt;$B$11,1,"")</f>
        <v>1</v>
      </c>
      <c r="H55" s="21">
        <f>IF('[7]master foreign claims'!I31/'[7]master foreign claims'!$C31&gt;$B$11,1,"")</f>
        <v>1</v>
      </c>
      <c r="I55" s="21">
        <f>IF('[7]master foreign claims'!J31/'[7]master foreign claims'!$C31&gt;$B$11,1,"")</f>
        <v>1</v>
      </c>
      <c r="J55" s="21">
        <f>IF('[7]master foreign claims'!K31/'[7]master foreign claims'!$C31&gt;$B$11,1,"")</f>
        <v>1</v>
      </c>
      <c r="K55" s="21">
        <f>IF('[7]master foreign claims'!L31/'[7]master foreign claims'!$C31&gt;$B$11,1,"")</f>
        <v>1</v>
      </c>
      <c r="L55" s="21">
        <f>IF('[7]master foreign claims'!M31/'[7]master foreign claims'!$C31&gt;$B$11,1,"")</f>
        <v>1</v>
      </c>
      <c r="M55" s="21" t="str">
        <f>IF('[7]master foreign claims'!N31/'[7]master foreign claims'!$C31&gt;$B$11,1,"")</f>
        <v/>
      </c>
      <c r="N55" s="21">
        <f>IF('[7]master foreign claims'!O31/'[7]master foreign claims'!$C31&gt;$B$11,1,"")</f>
        <v>1</v>
      </c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idden="1">
      <c r="A56" s="1" t="s">
        <v>46</v>
      </c>
      <c r="D56" s="21">
        <f>IF('[7]master foreign claims'!E32/'[7]master foreign claims'!$C32&gt;$B$11,1,"")</f>
        <v>1</v>
      </c>
      <c r="E56" s="21">
        <f>IF('[7]master foreign claims'!F32/'[7]master foreign claims'!$C32&gt;$B$11,1,"")</f>
        <v>1</v>
      </c>
      <c r="F56" s="21">
        <f>IF('[7]master foreign claims'!G32/'[7]master foreign claims'!$C32&gt;$B$11,1,"")</f>
        <v>1</v>
      </c>
      <c r="G56" s="21">
        <f>IF('[7]master foreign claims'!H32/'[7]master foreign claims'!$C32&gt;$B$11,1,"")</f>
        <v>1</v>
      </c>
      <c r="H56" s="21">
        <f>IF('[7]master foreign claims'!I32/'[7]master foreign claims'!$C32&gt;$B$11,1,"")</f>
        <v>1</v>
      </c>
      <c r="I56" s="21">
        <f>IF('[7]master foreign claims'!J32/'[7]master foreign claims'!$C32&gt;$B$11,1,"")</f>
        <v>1</v>
      </c>
      <c r="J56" s="21">
        <f>IF('[7]master foreign claims'!K32/'[7]master foreign claims'!$C32&gt;$B$11,1,"")</f>
        <v>1</v>
      </c>
      <c r="K56" s="21">
        <f>IF('[7]master foreign claims'!L32/'[7]master foreign claims'!$C32&gt;$B$11,1,"")</f>
        <v>1</v>
      </c>
      <c r="L56" s="21">
        <f>IF('[7]master foreign claims'!M32/'[7]master foreign claims'!$C32&gt;$B$11,1,"")</f>
        <v>1</v>
      </c>
      <c r="M56" s="21" t="str">
        <f>IF('[7]master foreign claims'!N32/'[7]master foreign claims'!$C32&gt;$B$11,1,"")</f>
        <v/>
      </c>
      <c r="N56" s="21">
        <f>IF('[7]master foreign claims'!O32/'[7]master foreign claims'!$C32&gt;$B$11,1,"")</f>
        <v>1</v>
      </c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idden="1">
      <c r="A57" s="1" t="s">
        <v>47</v>
      </c>
      <c r="D57" s="21">
        <f>IF('[7]master foreign claims'!E33/'[7]master foreign claims'!$C33&gt;$B$11,1,"")</f>
        <v>1</v>
      </c>
      <c r="E57" s="21">
        <f>IF('[7]master foreign claims'!F33/'[7]master foreign claims'!$C33&gt;$B$11,1,"")</f>
        <v>1</v>
      </c>
      <c r="F57" s="21">
        <f>IF('[7]master foreign claims'!G33/'[7]master foreign claims'!$C33&gt;$B$11,1,"")</f>
        <v>1</v>
      </c>
      <c r="G57" s="21">
        <f>IF('[7]master foreign claims'!H33/'[7]master foreign claims'!$C33&gt;$B$11,1,"")</f>
        <v>1</v>
      </c>
      <c r="H57" s="21">
        <f>IF('[7]master foreign claims'!I33/'[7]master foreign claims'!$C33&gt;$B$11,1,"")</f>
        <v>1</v>
      </c>
      <c r="I57" s="21">
        <f>IF('[7]master foreign claims'!J33/'[7]master foreign claims'!$C33&gt;$B$11,1,"")</f>
        <v>1</v>
      </c>
      <c r="J57" s="21">
        <f>IF('[7]master foreign claims'!K33/'[7]master foreign claims'!$C33&gt;$B$11,1,"")</f>
        <v>1</v>
      </c>
      <c r="K57" s="21">
        <f>IF('[7]master foreign claims'!L33/'[7]master foreign claims'!$C33&gt;$B$11,1,"")</f>
        <v>1</v>
      </c>
      <c r="L57" s="21" t="str">
        <f>IF('[7]master foreign claims'!M33/'[7]master foreign claims'!$C33&gt;$B$11,1,"")</f>
        <v/>
      </c>
      <c r="M57" s="21">
        <f>IF('[7]master foreign claims'!N33/'[7]master foreign claims'!$C33&gt;$B$11,1,"")</f>
        <v>1</v>
      </c>
      <c r="N57" s="21">
        <f>IF('[7]master foreign claims'!O33/'[7]master foreign claims'!$C33&gt;$B$11,1,"")</f>
        <v>1</v>
      </c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idden="1">
      <c r="A58" s="1" t="s">
        <v>48</v>
      </c>
      <c r="D58" s="21">
        <f>IF('[7]master foreign claims'!E34/'[7]master foreign claims'!$C34&gt;$B$11,1,"")</f>
        <v>1</v>
      </c>
      <c r="E58" s="21">
        <f>IF('[7]master foreign claims'!F34/'[7]master foreign claims'!$C34&gt;$B$11,1,"")</f>
        <v>1</v>
      </c>
      <c r="F58" s="21">
        <f>IF('[7]master foreign claims'!G34/'[7]master foreign claims'!$C34&gt;$B$11,1,"")</f>
        <v>1</v>
      </c>
      <c r="G58" s="21">
        <f>IF('[7]master foreign claims'!H34/'[7]master foreign claims'!$C34&gt;$B$11,1,"")</f>
        <v>1</v>
      </c>
      <c r="H58" s="21">
        <f>IF('[7]master foreign claims'!I34/'[7]master foreign claims'!$C34&gt;$B$11,1,"")</f>
        <v>1</v>
      </c>
      <c r="I58" s="21" t="str">
        <f>IF('[7]master foreign claims'!J34/'[7]master foreign claims'!$C34&gt;$B$11,1,"")</f>
        <v/>
      </c>
      <c r="J58" s="21">
        <f>IF('[7]master foreign claims'!K34/'[7]master foreign claims'!$C34&gt;$B$11,1,"")</f>
        <v>1</v>
      </c>
      <c r="K58" s="21">
        <f>IF('[7]master foreign claims'!L34/'[7]master foreign claims'!$C34&gt;$B$11,1,"")</f>
        <v>1</v>
      </c>
      <c r="L58" s="21">
        <f>IF('[7]master foreign claims'!M34/'[7]master foreign claims'!$C34&gt;$B$11,1,"")</f>
        <v>1</v>
      </c>
      <c r="M58" s="21" t="str">
        <f>IF('[7]master foreign claims'!N34/'[7]master foreign claims'!$C34&gt;$B$11,1,"")</f>
        <v/>
      </c>
      <c r="N58" s="21" t="str">
        <f>IF('[7]master foreign claims'!O34/'[7]master foreign claims'!$C34&gt;$B$11,1,"")</f>
        <v/>
      </c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idden="1">
      <c r="A59" s="1" t="s">
        <v>49</v>
      </c>
      <c r="D59" s="21">
        <f>IF('[7]master foreign claims'!E35/'[7]master foreign claims'!$C35&gt;$B$11,1,"")</f>
        <v>1</v>
      </c>
      <c r="E59" s="21">
        <f>IF('[7]master foreign claims'!F35/'[7]master foreign claims'!$C35&gt;$B$11,1,"")</f>
        <v>1</v>
      </c>
      <c r="F59" s="21">
        <f>IF('[7]master foreign claims'!G35/'[7]master foreign claims'!$C35&gt;$B$11,1,"")</f>
        <v>1</v>
      </c>
      <c r="G59" s="21">
        <f>IF('[7]master foreign claims'!H35/'[7]master foreign claims'!$C35&gt;$B$11,1,"")</f>
        <v>1</v>
      </c>
      <c r="H59" s="21">
        <f>IF('[7]master foreign claims'!I35/'[7]master foreign claims'!$C35&gt;$B$11,1,"")</f>
        <v>1</v>
      </c>
      <c r="I59" s="21">
        <f>IF('[7]master foreign claims'!J35/'[7]master foreign claims'!$C35&gt;$B$11,1,"")</f>
        <v>1</v>
      </c>
      <c r="J59" s="21">
        <f>IF('[7]master foreign claims'!K35/'[7]master foreign claims'!$C35&gt;$B$11,1,"")</f>
        <v>1</v>
      </c>
      <c r="K59" s="21">
        <f>IF('[7]master foreign claims'!L35/'[7]master foreign claims'!$C35&gt;$B$11,1,"")</f>
        <v>1</v>
      </c>
      <c r="L59" s="21">
        <f>IF('[7]master foreign claims'!M35/'[7]master foreign claims'!$C35&gt;$B$11,1,"")</f>
        <v>1</v>
      </c>
      <c r="M59" s="21">
        <f>IF('[7]master foreign claims'!N35/'[7]master foreign claims'!$C35&gt;$B$11,1,"")</f>
        <v>1</v>
      </c>
      <c r="N59" s="21">
        <f>IF('[7]master foreign claims'!O35/'[7]master foreign claims'!$C35&gt;$B$11,1,"")</f>
        <v>1</v>
      </c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idden="1">
      <c r="A60" s="1" t="s">
        <v>51</v>
      </c>
      <c r="D60" s="21" t="str">
        <f>IF('[7]master foreign claims'!E36/'[7]master foreign claims'!$C36&gt;$B$11,1,"")</f>
        <v/>
      </c>
      <c r="E60" s="21" t="str">
        <f>IF('[7]master foreign claims'!F36/'[7]master foreign claims'!$C36&gt;$B$11,1,"")</f>
        <v/>
      </c>
      <c r="F60" s="21" t="str">
        <f>IF('[7]master foreign claims'!G36/'[7]master foreign claims'!$C36&gt;$B$11,1,"")</f>
        <v/>
      </c>
      <c r="G60" s="21">
        <f>IF('[7]master foreign claims'!H36/'[7]master foreign claims'!$C36&gt;$B$11,1,"")</f>
        <v>1</v>
      </c>
      <c r="H60" s="21" t="str">
        <f>IF('[7]master foreign claims'!I36/'[7]master foreign claims'!$C36&gt;$B$11,1,"")</f>
        <v/>
      </c>
      <c r="I60" s="21" t="str">
        <f>IF('[7]master foreign claims'!J36/'[7]master foreign claims'!$C36&gt;$B$11,1,"")</f>
        <v/>
      </c>
      <c r="J60" s="21" t="str">
        <f>IF('[7]master foreign claims'!K36/'[7]master foreign claims'!$C36&gt;$B$11,1,"")</f>
        <v/>
      </c>
      <c r="K60" s="21" t="str">
        <f>IF('[7]master foreign claims'!L36/'[7]master foreign claims'!$C36&gt;$B$11,1,"")</f>
        <v/>
      </c>
      <c r="L60" s="21" t="str">
        <f>IF('[7]master foreign claims'!M36/'[7]master foreign claims'!$C36&gt;$B$11,1,"")</f>
        <v/>
      </c>
      <c r="M60" s="21" t="str">
        <f>IF('[7]master foreign claims'!N36/'[7]master foreign claims'!$C36&gt;$B$11,1,"")</f>
        <v/>
      </c>
      <c r="N60" s="21" t="str">
        <f>IF('[7]master foreign claims'!O36/'[7]master foreign claims'!$C36&gt;$B$11,1,"")</f>
        <v/>
      </c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idden="1">
      <c r="A61" s="1" t="s">
        <v>50</v>
      </c>
      <c r="D61" s="21">
        <f>IF('[7]master foreign claims'!E37/'[7]master foreign claims'!$C37&gt;$B$11,1,"")</f>
        <v>1</v>
      </c>
      <c r="E61" s="21">
        <f>IF('[7]master foreign claims'!F37/'[7]master foreign claims'!$C37&gt;$B$11,1,"")</f>
        <v>1</v>
      </c>
      <c r="F61" s="21">
        <f>IF('[7]master foreign claims'!G37/'[7]master foreign claims'!$C37&gt;$B$11,1,"")</f>
        <v>1</v>
      </c>
      <c r="G61" s="21">
        <f>IF('[7]master foreign claims'!H37/'[7]master foreign claims'!$C37&gt;$B$11,1,"")</f>
        <v>1</v>
      </c>
      <c r="H61" s="21">
        <f>IF('[7]master foreign claims'!I37/'[7]master foreign claims'!$C37&gt;$B$11,1,"")</f>
        <v>1</v>
      </c>
      <c r="I61" s="21" t="str">
        <f>IF('[7]master foreign claims'!J37/'[7]master foreign claims'!$C37&gt;$B$11,1,"")</f>
        <v/>
      </c>
      <c r="J61" s="21">
        <f>IF('[7]master foreign claims'!K37/'[7]master foreign claims'!$C37&gt;$B$11,1,"")</f>
        <v>1</v>
      </c>
      <c r="K61" s="21">
        <f>IF('[7]master foreign claims'!L37/'[7]master foreign claims'!$C37&gt;$B$11,1,"")</f>
        <v>1</v>
      </c>
      <c r="L61" s="21" t="str">
        <f>IF('[7]master foreign claims'!M37/'[7]master foreign claims'!$C37&gt;$B$11,1,"")</f>
        <v/>
      </c>
      <c r="M61" s="21" t="str">
        <f>IF('[7]master foreign claims'!N37/'[7]master foreign claims'!$C37&gt;$B$11,1,"")</f>
        <v/>
      </c>
      <c r="N61" s="21" t="str">
        <f>IF('[7]master foreign claims'!O37/'[7]master foreign claims'!$C37&gt;$B$11,1,"")</f>
        <v/>
      </c>
    </row>
    <row r="62" spans="1:26" ht="0.75" customHeight="1">
      <c r="A62" s="1" t="s">
        <v>52</v>
      </c>
      <c r="D62" s="21">
        <f>IF('[7]master foreign claims'!E38/'[7]master foreign claims'!$C38&gt;$B$11,1,"")</f>
        <v>1</v>
      </c>
      <c r="E62" s="21">
        <f>IF('[7]master foreign claims'!F38/'[7]master foreign claims'!$C38&gt;$B$11,1,"")</f>
        <v>1</v>
      </c>
      <c r="F62" s="21">
        <f>IF('[7]master foreign claims'!G38/'[7]master foreign claims'!$C38&gt;$B$11,1,"")</f>
        <v>1</v>
      </c>
      <c r="G62" s="21" t="str">
        <f>IF('[7]master foreign claims'!H38/'[7]master foreign claims'!$C38&gt;$B$11,1,"")</f>
        <v/>
      </c>
      <c r="H62" s="21">
        <f>IF('[7]master foreign claims'!I38/'[7]master foreign claims'!$C38&gt;$B$11,1,"")</f>
        <v>1</v>
      </c>
      <c r="I62" s="21" t="str">
        <f>IF('[7]master foreign claims'!J38/'[7]master foreign claims'!$C38&gt;$B$11,1,"")</f>
        <v/>
      </c>
      <c r="J62" s="21">
        <f>IF('[7]master foreign claims'!K38/'[7]master foreign claims'!$C38&gt;$B$11,1,"")</f>
        <v>1</v>
      </c>
      <c r="K62" s="21" t="str">
        <f>IF('[7]master foreign claims'!L38/'[7]master foreign claims'!$C38&gt;$B$11,1,"")</f>
        <v/>
      </c>
      <c r="L62" s="21">
        <f>IF('[7]master foreign claims'!M38/'[7]master foreign claims'!$C38&gt;$B$11,1,"")</f>
        <v>1</v>
      </c>
      <c r="M62" s="21">
        <f>IF('[7]master foreign claims'!N38/'[7]master foreign claims'!$C38&gt;$B$11,1,"")</f>
        <v>1</v>
      </c>
      <c r="N62" s="21">
        <f>IF('[7]master foreign claims'!O38/'[7]master foreign claims'!$C38&gt;$B$11,1,"")</f>
        <v>1</v>
      </c>
    </row>
    <row r="63" spans="1:26" ht="11.25" hidden="1" customHeight="1">
      <c r="A63" s="1" t="s">
        <v>53</v>
      </c>
      <c r="D63" s="21">
        <f>IF('[7]master foreign claims'!E39/'[7]master foreign claims'!$C39&gt;$B$11,1,"")</f>
        <v>1</v>
      </c>
      <c r="E63" s="21">
        <f>IF('[7]master foreign claims'!F39/'[7]master foreign claims'!$C39&gt;$B$11,1,"")</f>
        <v>1</v>
      </c>
      <c r="F63" s="21">
        <f>IF('[7]master foreign claims'!G39/'[7]master foreign claims'!$C39&gt;$B$11,1,"")</f>
        <v>1</v>
      </c>
      <c r="G63" s="21">
        <f>IF('[7]master foreign claims'!H39/'[7]master foreign claims'!$C39&gt;$B$11,1,"")</f>
        <v>1</v>
      </c>
      <c r="H63" s="21">
        <f>IF('[7]master foreign claims'!I39/'[7]master foreign claims'!$C39&gt;$B$11,1,"")</f>
        <v>1</v>
      </c>
      <c r="I63" s="21" t="str">
        <f>IF('[7]master foreign claims'!J39/'[7]master foreign claims'!$C39&gt;$B$11,1,"")</f>
        <v/>
      </c>
      <c r="J63" s="21">
        <f>IF('[7]master foreign claims'!K39/'[7]master foreign claims'!$C39&gt;$B$11,1,"")</f>
        <v>1</v>
      </c>
      <c r="K63" s="21">
        <f>IF('[7]master foreign claims'!L39/'[7]master foreign claims'!$C39&gt;$B$11,1,"")</f>
        <v>1</v>
      </c>
      <c r="L63" s="21" t="str">
        <f>IF('[7]master foreign claims'!M39/'[7]master foreign claims'!$C39&gt;$B$11,1,"")</f>
        <v/>
      </c>
      <c r="M63" s="21" t="str">
        <f>IF('[7]master foreign claims'!N39/'[7]master foreign claims'!$C39&gt;$B$11,1,"")</f>
        <v/>
      </c>
      <c r="N63" s="21">
        <f>IF('[7]master foreign claims'!O39/'[7]master foreign claims'!$C39&gt;$B$11,1,"")</f>
        <v>1</v>
      </c>
    </row>
    <row r="64" spans="1:26" ht="0.75" customHeight="1">
      <c r="A64" s="1" t="s">
        <v>56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6" spans="4:14">
      <c r="D66" s="17">
        <f t="shared" ref="D66:N66" si="8">AVERAGE(D14:D36)</f>
        <v>0.22724003657138958</v>
      </c>
      <c r="E66" s="17">
        <f t="shared" si="8"/>
        <v>0.14605917839092111</v>
      </c>
      <c r="F66" s="17">
        <f t="shared" si="8"/>
        <v>0.13854225369453502</v>
      </c>
      <c r="G66" s="17">
        <f t="shared" si="8"/>
        <v>9.8618319504150245E-2</v>
      </c>
      <c r="H66" s="17">
        <f t="shared" si="8"/>
        <v>4.2047469319623013E-2</v>
      </c>
      <c r="I66" s="17">
        <f t="shared" si="8"/>
        <v>0.11869658565954753</v>
      </c>
      <c r="J66" s="17">
        <f t="shared" si="8"/>
        <v>3.3009181248667807E-2</v>
      </c>
      <c r="K66" s="17">
        <f t="shared" si="8"/>
        <v>3.6070671559758641E-2</v>
      </c>
      <c r="L66" s="17">
        <f t="shared" si="8"/>
        <v>7.9309565616037178E-3</v>
      </c>
      <c r="M66" s="17">
        <f t="shared" si="8"/>
        <v>8.1745294109899832E-3</v>
      </c>
      <c r="N66" s="17">
        <f t="shared" si="8"/>
        <v>3.2200903234934691E-3</v>
      </c>
    </row>
  </sheetData>
  <mergeCells count="3">
    <mergeCell ref="A4:O4"/>
    <mergeCell ref="B6:O6"/>
    <mergeCell ref="AB6:AM6"/>
  </mergeCells>
  <pageMargins left="0.75" right="0.75" top="1" bottom="1" header="0.5" footer="0.5"/>
  <pageSetup scale="2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"/>
  <sheetViews>
    <sheetView workbookViewId="0">
      <selection activeCell="I16" sqref="I16"/>
    </sheetView>
  </sheetViews>
  <sheetFormatPr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"/>
  <sheetViews>
    <sheetView showGridLines="0" showRowColHeaders="0" topLeftCell="A111" workbookViewId="0">
      <selection activeCell="DL86" sqref="DL86:DM86"/>
    </sheetView>
  </sheetViews>
  <sheetFormatPr defaultColWidth="0.85546875" defaultRowHeight="3" customHeight="1"/>
  <cols>
    <col min="1" max="43" width="0.85546875" style="95" customWidth="1"/>
    <col min="44" max="44" width="0.28515625" style="95" customWidth="1"/>
    <col min="45" max="256" width="0.85546875" style="95"/>
    <col min="257" max="299" width="0.85546875" style="95" customWidth="1"/>
    <col min="300" max="300" width="0.28515625" style="95" customWidth="1"/>
    <col min="301" max="512" width="0.85546875" style="95"/>
    <col min="513" max="555" width="0.85546875" style="95" customWidth="1"/>
    <col min="556" max="556" width="0.28515625" style="95" customWidth="1"/>
    <col min="557" max="768" width="0.85546875" style="95"/>
    <col min="769" max="811" width="0.85546875" style="95" customWidth="1"/>
    <col min="812" max="812" width="0.28515625" style="95" customWidth="1"/>
    <col min="813" max="1024" width="0.85546875" style="95"/>
    <col min="1025" max="1067" width="0.85546875" style="95" customWidth="1"/>
    <col min="1068" max="1068" width="0.28515625" style="95" customWidth="1"/>
    <col min="1069" max="1280" width="0.85546875" style="95"/>
    <col min="1281" max="1323" width="0.85546875" style="95" customWidth="1"/>
    <col min="1324" max="1324" width="0.28515625" style="95" customWidth="1"/>
    <col min="1325" max="1536" width="0.85546875" style="95"/>
    <col min="1537" max="1579" width="0.85546875" style="95" customWidth="1"/>
    <col min="1580" max="1580" width="0.28515625" style="95" customWidth="1"/>
    <col min="1581" max="1792" width="0.85546875" style="95"/>
    <col min="1793" max="1835" width="0.85546875" style="95" customWidth="1"/>
    <col min="1836" max="1836" width="0.28515625" style="95" customWidth="1"/>
    <col min="1837" max="2048" width="0.85546875" style="95"/>
    <col min="2049" max="2091" width="0.85546875" style="95" customWidth="1"/>
    <col min="2092" max="2092" width="0.28515625" style="95" customWidth="1"/>
    <col min="2093" max="2304" width="0.85546875" style="95"/>
    <col min="2305" max="2347" width="0.85546875" style="95" customWidth="1"/>
    <col min="2348" max="2348" width="0.28515625" style="95" customWidth="1"/>
    <col min="2349" max="2560" width="0.85546875" style="95"/>
    <col min="2561" max="2603" width="0.85546875" style="95" customWidth="1"/>
    <col min="2604" max="2604" width="0.28515625" style="95" customWidth="1"/>
    <col min="2605" max="2816" width="0.85546875" style="95"/>
    <col min="2817" max="2859" width="0.85546875" style="95" customWidth="1"/>
    <col min="2860" max="2860" width="0.28515625" style="95" customWidth="1"/>
    <col min="2861" max="3072" width="0.85546875" style="95"/>
    <col min="3073" max="3115" width="0.85546875" style="95" customWidth="1"/>
    <col min="3116" max="3116" width="0.28515625" style="95" customWidth="1"/>
    <col min="3117" max="3328" width="0.85546875" style="95"/>
    <col min="3329" max="3371" width="0.85546875" style="95" customWidth="1"/>
    <col min="3372" max="3372" width="0.28515625" style="95" customWidth="1"/>
    <col min="3373" max="3584" width="0.85546875" style="95"/>
    <col min="3585" max="3627" width="0.85546875" style="95" customWidth="1"/>
    <col min="3628" max="3628" width="0.28515625" style="95" customWidth="1"/>
    <col min="3629" max="3840" width="0.85546875" style="95"/>
    <col min="3841" max="3883" width="0.85546875" style="95" customWidth="1"/>
    <col min="3884" max="3884" width="0.28515625" style="95" customWidth="1"/>
    <col min="3885" max="4096" width="0.85546875" style="95"/>
    <col min="4097" max="4139" width="0.85546875" style="95" customWidth="1"/>
    <col min="4140" max="4140" width="0.28515625" style="95" customWidth="1"/>
    <col min="4141" max="4352" width="0.85546875" style="95"/>
    <col min="4353" max="4395" width="0.85546875" style="95" customWidth="1"/>
    <col min="4396" max="4396" width="0.28515625" style="95" customWidth="1"/>
    <col min="4397" max="4608" width="0.85546875" style="95"/>
    <col min="4609" max="4651" width="0.85546875" style="95" customWidth="1"/>
    <col min="4652" max="4652" width="0.28515625" style="95" customWidth="1"/>
    <col min="4653" max="4864" width="0.85546875" style="95"/>
    <col min="4865" max="4907" width="0.85546875" style="95" customWidth="1"/>
    <col min="4908" max="4908" width="0.28515625" style="95" customWidth="1"/>
    <col min="4909" max="5120" width="0.85546875" style="95"/>
    <col min="5121" max="5163" width="0.85546875" style="95" customWidth="1"/>
    <col min="5164" max="5164" width="0.28515625" style="95" customWidth="1"/>
    <col min="5165" max="5376" width="0.85546875" style="95"/>
    <col min="5377" max="5419" width="0.85546875" style="95" customWidth="1"/>
    <col min="5420" max="5420" width="0.28515625" style="95" customWidth="1"/>
    <col min="5421" max="5632" width="0.85546875" style="95"/>
    <col min="5633" max="5675" width="0.85546875" style="95" customWidth="1"/>
    <col min="5676" max="5676" width="0.28515625" style="95" customWidth="1"/>
    <col min="5677" max="5888" width="0.85546875" style="95"/>
    <col min="5889" max="5931" width="0.85546875" style="95" customWidth="1"/>
    <col min="5932" max="5932" width="0.28515625" style="95" customWidth="1"/>
    <col min="5933" max="6144" width="0.85546875" style="95"/>
    <col min="6145" max="6187" width="0.85546875" style="95" customWidth="1"/>
    <col min="6188" max="6188" width="0.28515625" style="95" customWidth="1"/>
    <col min="6189" max="6400" width="0.85546875" style="95"/>
    <col min="6401" max="6443" width="0.85546875" style="95" customWidth="1"/>
    <col min="6444" max="6444" width="0.28515625" style="95" customWidth="1"/>
    <col min="6445" max="6656" width="0.85546875" style="95"/>
    <col min="6657" max="6699" width="0.85546875" style="95" customWidth="1"/>
    <col min="6700" max="6700" width="0.28515625" style="95" customWidth="1"/>
    <col min="6701" max="6912" width="0.85546875" style="95"/>
    <col min="6913" max="6955" width="0.85546875" style="95" customWidth="1"/>
    <col min="6956" max="6956" width="0.28515625" style="95" customWidth="1"/>
    <col min="6957" max="7168" width="0.85546875" style="95"/>
    <col min="7169" max="7211" width="0.85546875" style="95" customWidth="1"/>
    <col min="7212" max="7212" width="0.28515625" style="95" customWidth="1"/>
    <col min="7213" max="7424" width="0.85546875" style="95"/>
    <col min="7425" max="7467" width="0.85546875" style="95" customWidth="1"/>
    <col min="7468" max="7468" width="0.28515625" style="95" customWidth="1"/>
    <col min="7469" max="7680" width="0.85546875" style="95"/>
    <col min="7681" max="7723" width="0.85546875" style="95" customWidth="1"/>
    <col min="7724" max="7724" width="0.28515625" style="95" customWidth="1"/>
    <col min="7725" max="7936" width="0.85546875" style="95"/>
    <col min="7937" max="7979" width="0.85546875" style="95" customWidth="1"/>
    <col min="7980" max="7980" width="0.28515625" style="95" customWidth="1"/>
    <col min="7981" max="8192" width="0.85546875" style="95"/>
    <col min="8193" max="8235" width="0.85546875" style="95" customWidth="1"/>
    <col min="8236" max="8236" width="0.28515625" style="95" customWidth="1"/>
    <col min="8237" max="8448" width="0.85546875" style="95"/>
    <col min="8449" max="8491" width="0.85546875" style="95" customWidth="1"/>
    <col min="8492" max="8492" width="0.28515625" style="95" customWidth="1"/>
    <col min="8493" max="8704" width="0.85546875" style="95"/>
    <col min="8705" max="8747" width="0.85546875" style="95" customWidth="1"/>
    <col min="8748" max="8748" width="0.28515625" style="95" customWidth="1"/>
    <col min="8749" max="8960" width="0.85546875" style="95"/>
    <col min="8961" max="9003" width="0.85546875" style="95" customWidth="1"/>
    <col min="9004" max="9004" width="0.28515625" style="95" customWidth="1"/>
    <col min="9005" max="9216" width="0.85546875" style="95"/>
    <col min="9217" max="9259" width="0.85546875" style="95" customWidth="1"/>
    <col min="9260" max="9260" width="0.28515625" style="95" customWidth="1"/>
    <col min="9261" max="9472" width="0.85546875" style="95"/>
    <col min="9473" max="9515" width="0.85546875" style="95" customWidth="1"/>
    <col min="9516" max="9516" width="0.28515625" style="95" customWidth="1"/>
    <col min="9517" max="9728" width="0.85546875" style="95"/>
    <col min="9729" max="9771" width="0.85546875" style="95" customWidth="1"/>
    <col min="9772" max="9772" width="0.28515625" style="95" customWidth="1"/>
    <col min="9773" max="9984" width="0.85546875" style="95"/>
    <col min="9985" max="10027" width="0.85546875" style="95" customWidth="1"/>
    <col min="10028" max="10028" width="0.28515625" style="95" customWidth="1"/>
    <col min="10029" max="10240" width="0.85546875" style="95"/>
    <col min="10241" max="10283" width="0.85546875" style="95" customWidth="1"/>
    <col min="10284" max="10284" width="0.28515625" style="95" customWidth="1"/>
    <col min="10285" max="10496" width="0.85546875" style="95"/>
    <col min="10497" max="10539" width="0.85546875" style="95" customWidth="1"/>
    <col min="10540" max="10540" width="0.28515625" style="95" customWidth="1"/>
    <col min="10541" max="10752" width="0.85546875" style="95"/>
    <col min="10753" max="10795" width="0.85546875" style="95" customWidth="1"/>
    <col min="10796" max="10796" width="0.28515625" style="95" customWidth="1"/>
    <col min="10797" max="11008" width="0.85546875" style="95"/>
    <col min="11009" max="11051" width="0.85546875" style="95" customWidth="1"/>
    <col min="11052" max="11052" width="0.28515625" style="95" customWidth="1"/>
    <col min="11053" max="11264" width="0.85546875" style="95"/>
    <col min="11265" max="11307" width="0.85546875" style="95" customWidth="1"/>
    <col min="11308" max="11308" width="0.28515625" style="95" customWidth="1"/>
    <col min="11309" max="11520" width="0.85546875" style="95"/>
    <col min="11521" max="11563" width="0.85546875" style="95" customWidth="1"/>
    <col min="11564" max="11564" width="0.28515625" style="95" customWidth="1"/>
    <col min="11565" max="11776" width="0.85546875" style="95"/>
    <col min="11777" max="11819" width="0.85546875" style="95" customWidth="1"/>
    <col min="11820" max="11820" width="0.28515625" style="95" customWidth="1"/>
    <col min="11821" max="12032" width="0.85546875" style="95"/>
    <col min="12033" max="12075" width="0.85546875" style="95" customWidth="1"/>
    <col min="12076" max="12076" width="0.28515625" style="95" customWidth="1"/>
    <col min="12077" max="12288" width="0.85546875" style="95"/>
    <col min="12289" max="12331" width="0.85546875" style="95" customWidth="1"/>
    <col min="12332" max="12332" width="0.28515625" style="95" customWidth="1"/>
    <col min="12333" max="12544" width="0.85546875" style="95"/>
    <col min="12545" max="12587" width="0.85546875" style="95" customWidth="1"/>
    <col min="12588" max="12588" width="0.28515625" style="95" customWidth="1"/>
    <col min="12589" max="12800" width="0.85546875" style="95"/>
    <col min="12801" max="12843" width="0.85546875" style="95" customWidth="1"/>
    <col min="12844" max="12844" width="0.28515625" style="95" customWidth="1"/>
    <col min="12845" max="13056" width="0.85546875" style="95"/>
    <col min="13057" max="13099" width="0.85546875" style="95" customWidth="1"/>
    <col min="13100" max="13100" width="0.28515625" style="95" customWidth="1"/>
    <col min="13101" max="13312" width="0.85546875" style="95"/>
    <col min="13313" max="13355" width="0.85546875" style="95" customWidth="1"/>
    <col min="13356" max="13356" width="0.28515625" style="95" customWidth="1"/>
    <col min="13357" max="13568" width="0.85546875" style="95"/>
    <col min="13569" max="13611" width="0.85546875" style="95" customWidth="1"/>
    <col min="13612" max="13612" width="0.28515625" style="95" customWidth="1"/>
    <col min="13613" max="13824" width="0.85546875" style="95"/>
    <col min="13825" max="13867" width="0.85546875" style="95" customWidth="1"/>
    <col min="13868" max="13868" width="0.28515625" style="95" customWidth="1"/>
    <col min="13869" max="14080" width="0.85546875" style="95"/>
    <col min="14081" max="14123" width="0.85546875" style="95" customWidth="1"/>
    <col min="14124" max="14124" width="0.28515625" style="95" customWidth="1"/>
    <col min="14125" max="14336" width="0.85546875" style="95"/>
    <col min="14337" max="14379" width="0.85546875" style="95" customWidth="1"/>
    <col min="14380" max="14380" width="0.28515625" style="95" customWidth="1"/>
    <col min="14381" max="14592" width="0.85546875" style="95"/>
    <col min="14593" max="14635" width="0.85546875" style="95" customWidth="1"/>
    <col min="14636" max="14636" width="0.28515625" style="95" customWidth="1"/>
    <col min="14637" max="14848" width="0.85546875" style="95"/>
    <col min="14849" max="14891" width="0.85546875" style="95" customWidth="1"/>
    <col min="14892" max="14892" width="0.28515625" style="95" customWidth="1"/>
    <col min="14893" max="15104" width="0.85546875" style="95"/>
    <col min="15105" max="15147" width="0.85546875" style="95" customWidth="1"/>
    <col min="15148" max="15148" width="0.28515625" style="95" customWidth="1"/>
    <col min="15149" max="15360" width="0.85546875" style="95"/>
    <col min="15361" max="15403" width="0.85546875" style="95" customWidth="1"/>
    <col min="15404" max="15404" width="0.28515625" style="95" customWidth="1"/>
    <col min="15405" max="15616" width="0.85546875" style="95"/>
    <col min="15617" max="15659" width="0.85546875" style="95" customWidth="1"/>
    <col min="15660" max="15660" width="0.28515625" style="95" customWidth="1"/>
    <col min="15661" max="15872" width="0.85546875" style="95"/>
    <col min="15873" max="15915" width="0.85546875" style="95" customWidth="1"/>
    <col min="15916" max="15916" width="0.28515625" style="95" customWidth="1"/>
    <col min="15917" max="16128" width="0.85546875" style="95"/>
    <col min="16129" max="16171" width="0.85546875" style="95" customWidth="1"/>
    <col min="16172" max="16172" width="0.28515625" style="95" customWidth="1"/>
    <col min="16173" max="16384" width="0.85546875" style="95"/>
  </cols>
  <sheetData/>
  <pageMargins left="1" right="0.75" top="1.18" bottom="0.25" header="0.6" footer="0.25"/>
  <pageSetup scale="98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O146"/>
  <sheetViews>
    <sheetView workbookViewId="0">
      <selection activeCell="M17" sqref="M17"/>
    </sheetView>
  </sheetViews>
  <sheetFormatPr defaultRowHeight="12.75"/>
  <cols>
    <col min="1" max="1" width="9.140625" style="1"/>
    <col min="2" max="2" width="12.7109375" style="1" customWidth="1"/>
    <col min="3" max="3" width="9.140625" style="1" bestFit="1" customWidth="1"/>
    <col min="4" max="5" width="9.140625" style="1"/>
    <col min="6" max="6" width="2.140625" style="1" customWidth="1"/>
    <col min="7" max="7" width="9.28515625" style="1" customWidth="1"/>
    <col min="8" max="8" width="8.28515625" style="1" bestFit="1" customWidth="1"/>
    <col min="9" max="9" width="9.140625" style="1"/>
    <col min="10" max="10" width="1.85546875" style="1" customWidth="1"/>
    <col min="11" max="12" width="9.140625" style="1"/>
    <col min="13" max="13" width="9.140625" style="1" bestFit="1" customWidth="1"/>
    <col min="14" max="14" width="2.42578125" style="1" customWidth="1"/>
    <col min="15" max="17" width="9.140625" style="1"/>
    <col min="18" max="18" width="2.28515625" style="1" customWidth="1"/>
    <col min="19" max="19" width="9.5703125" style="1" customWidth="1"/>
    <col min="20" max="20" width="6.28515625" style="1" customWidth="1"/>
    <col min="21" max="21" width="6.7109375" style="1" customWidth="1"/>
    <col min="22" max="22" width="3.140625" style="1" customWidth="1"/>
    <col min="23" max="25" width="9.140625" style="1"/>
    <col min="26" max="26" width="2.5703125" style="1" customWidth="1"/>
    <col min="27" max="29" width="9.140625" style="1"/>
    <col min="30" max="30" width="2.7109375" style="1" customWidth="1"/>
    <col min="31" max="33" width="9.140625" style="1"/>
    <col min="34" max="34" width="2.42578125" style="1" customWidth="1"/>
    <col min="35" max="37" width="9.140625" style="1"/>
    <col min="38" max="38" width="2.5703125" style="1" customWidth="1"/>
    <col min="39" max="257" width="9.140625" style="1"/>
    <col min="258" max="258" width="12.7109375" style="1" customWidth="1"/>
    <col min="259" max="259" width="9.140625" style="1" bestFit="1" customWidth="1"/>
    <col min="260" max="261" width="9.140625" style="1"/>
    <col min="262" max="262" width="2.140625" style="1" customWidth="1"/>
    <col min="263" max="263" width="9.28515625" style="1" customWidth="1"/>
    <col min="264" max="264" width="8.28515625" style="1" bestFit="1" customWidth="1"/>
    <col min="265" max="265" width="9.140625" style="1"/>
    <col min="266" max="266" width="1.85546875" style="1" customWidth="1"/>
    <col min="267" max="268" width="9.140625" style="1"/>
    <col min="269" max="269" width="9.140625" style="1" bestFit="1" customWidth="1"/>
    <col min="270" max="270" width="2.42578125" style="1" customWidth="1"/>
    <col min="271" max="273" width="9.140625" style="1"/>
    <col min="274" max="274" width="2.28515625" style="1" customWidth="1"/>
    <col min="275" max="275" width="9.5703125" style="1" customWidth="1"/>
    <col min="276" max="276" width="6.28515625" style="1" customWidth="1"/>
    <col min="277" max="277" width="6.7109375" style="1" customWidth="1"/>
    <col min="278" max="278" width="3.140625" style="1" customWidth="1"/>
    <col min="279" max="281" width="9.140625" style="1"/>
    <col min="282" max="282" width="2.5703125" style="1" customWidth="1"/>
    <col min="283" max="285" width="9.140625" style="1"/>
    <col min="286" max="286" width="2.7109375" style="1" customWidth="1"/>
    <col min="287" max="289" width="9.140625" style="1"/>
    <col min="290" max="290" width="2.42578125" style="1" customWidth="1"/>
    <col min="291" max="293" width="9.140625" style="1"/>
    <col min="294" max="294" width="2.5703125" style="1" customWidth="1"/>
    <col min="295" max="513" width="9.140625" style="1"/>
    <col min="514" max="514" width="12.7109375" style="1" customWidth="1"/>
    <col min="515" max="515" width="9.140625" style="1" bestFit="1" customWidth="1"/>
    <col min="516" max="517" width="9.140625" style="1"/>
    <col min="518" max="518" width="2.140625" style="1" customWidth="1"/>
    <col min="519" max="519" width="9.28515625" style="1" customWidth="1"/>
    <col min="520" max="520" width="8.28515625" style="1" bestFit="1" customWidth="1"/>
    <col min="521" max="521" width="9.140625" style="1"/>
    <col min="522" max="522" width="1.85546875" style="1" customWidth="1"/>
    <col min="523" max="524" width="9.140625" style="1"/>
    <col min="525" max="525" width="9.140625" style="1" bestFit="1" customWidth="1"/>
    <col min="526" max="526" width="2.42578125" style="1" customWidth="1"/>
    <col min="527" max="529" width="9.140625" style="1"/>
    <col min="530" max="530" width="2.28515625" style="1" customWidth="1"/>
    <col min="531" max="531" width="9.5703125" style="1" customWidth="1"/>
    <col min="532" max="532" width="6.28515625" style="1" customWidth="1"/>
    <col min="533" max="533" width="6.7109375" style="1" customWidth="1"/>
    <col min="534" max="534" width="3.140625" style="1" customWidth="1"/>
    <col min="535" max="537" width="9.140625" style="1"/>
    <col min="538" max="538" width="2.5703125" style="1" customWidth="1"/>
    <col min="539" max="541" width="9.140625" style="1"/>
    <col min="542" max="542" width="2.7109375" style="1" customWidth="1"/>
    <col min="543" max="545" width="9.140625" style="1"/>
    <col min="546" max="546" width="2.42578125" style="1" customWidth="1"/>
    <col min="547" max="549" width="9.140625" style="1"/>
    <col min="550" max="550" width="2.5703125" style="1" customWidth="1"/>
    <col min="551" max="769" width="9.140625" style="1"/>
    <col min="770" max="770" width="12.7109375" style="1" customWidth="1"/>
    <col min="771" max="771" width="9.140625" style="1" bestFit="1" customWidth="1"/>
    <col min="772" max="773" width="9.140625" style="1"/>
    <col min="774" max="774" width="2.140625" style="1" customWidth="1"/>
    <col min="775" max="775" width="9.28515625" style="1" customWidth="1"/>
    <col min="776" max="776" width="8.28515625" style="1" bestFit="1" customWidth="1"/>
    <col min="777" max="777" width="9.140625" style="1"/>
    <col min="778" max="778" width="1.85546875" style="1" customWidth="1"/>
    <col min="779" max="780" width="9.140625" style="1"/>
    <col min="781" max="781" width="9.140625" style="1" bestFit="1" customWidth="1"/>
    <col min="782" max="782" width="2.42578125" style="1" customWidth="1"/>
    <col min="783" max="785" width="9.140625" style="1"/>
    <col min="786" max="786" width="2.28515625" style="1" customWidth="1"/>
    <col min="787" max="787" width="9.5703125" style="1" customWidth="1"/>
    <col min="788" max="788" width="6.28515625" style="1" customWidth="1"/>
    <col min="789" max="789" width="6.7109375" style="1" customWidth="1"/>
    <col min="790" max="790" width="3.140625" style="1" customWidth="1"/>
    <col min="791" max="793" width="9.140625" style="1"/>
    <col min="794" max="794" width="2.5703125" style="1" customWidth="1"/>
    <col min="795" max="797" width="9.140625" style="1"/>
    <col min="798" max="798" width="2.7109375" style="1" customWidth="1"/>
    <col min="799" max="801" width="9.140625" style="1"/>
    <col min="802" max="802" width="2.42578125" style="1" customWidth="1"/>
    <col min="803" max="805" width="9.140625" style="1"/>
    <col min="806" max="806" width="2.5703125" style="1" customWidth="1"/>
    <col min="807" max="1025" width="9.140625" style="1"/>
    <col min="1026" max="1026" width="12.7109375" style="1" customWidth="1"/>
    <col min="1027" max="1027" width="9.140625" style="1" bestFit="1" customWidth="1"/>
    <col min="1028" max="1029" width="9.140625" style="1"/>
    <col min="1030" max="1030" width="2.140625" style="1" customWidth="1"/>
    <col min="1031" max="1031" width="9.28515625" style="1" customWidth="1"/>
    <col min="1032" max="1032" width="8.28515625" style="1" bestFit="1" customWidth="1"/>
    <col min="1033" max="1033" width="9.140625" style="1"/>
    <col min="1034" max="1034" width="1.85546875" style="1" customWidth="1"/>
    <col min="1035" max="1036" width="9.140625" style="1"/>
    <col min="1037" max="1037" width="9.140625" style="1" bestFit="1" customWidth="1"/>
    <col min="1038" max="1038" width="2.42578125" style="1" customWidth="1"/>
    <col min="1039" max="1041" width="9.140625" style="1"/>
    <col min="1042" max="1042" width="2.28515625" style="1" customWidth="1"/>
    <col min="1043" max="1043" width="9.5703125" style="1" customWidth="1"/>
    <col min="1044" max="1044" width="6.28515625" style="1" customWidth="1"/>
    <col min="1045" max="1045" width="6.7109375" style="1" customWidth="1"/>
    <col min="1046" max="1046" width="3.140625" style="1" customWidth="1"/>
    <col min="1047" max="1049" width="9.140625" style="1"/>
    <col min="1050" max="1050" width="2.5703125" style="1" customWidth="1"/>
    <col min="1051" max="1053" width="9.140625" style="1"/>
    <col min="1054" max="1054" width="2.7109375" style="1" customWidth="1"/>
    <col min="1055" max="1057" width="9.140625" style="1"/>
    <col min="1058" max="1058" width="2.42578125" style="1" customWidth="1"/>
    <col min="1059" max="1061" width="9.140625" style="1"/>
    <col min="1062" max="1062" width="2.5703125" style="1" customWidth="1"/>
    <col min="1063" max="1281" width="9.140625" style="1"/>
    <col min="1282" max="1282" width="12.7109375" style="1" customWidth="1"/>
    <col min="1283" max="1283" width="9.140625" style="1" bestFit="1" customWidth="1"/>
    <col min="1284" max="1285" width="9.140625" style="1"/>
    <col min="1286" max="1286" width="2.140625" style="1" customWidth="1"/>
    <col min="1287" max="1287" width="9.28515625" style="1" customWidth="1"/>
    <col min="1288" max="1288" width="8.28515625" style="1" bestFit="1" customWidth="1"/>
    <col min="1289" max="1289" width="9.140625" style="1"/>
    <col min="1290" max="1290" width="1.85546875" style="1" customWidth="1"/>
    <col min="1291" max="1292" width="9.140625" style="1"/>
    <col min="1293" max="1293" width="9.140625" style="1" bestFit="1" customWidth="1"/>
    <col min="1294" max="1294" width="2.42578125" style="1" customWidth="1"/>
    <col min="1295" max="1297" width="9.140625" style="1"/>
    <col min="1298" max="1298" width="2.28515625" style="1" customWidth="1"/>
    <col min="1299" max="1299" width="9.5703125" style="1" customWidth="1"/>
    <col min="1300" max="1300" width="6.28515625" style="1" customWidth="1"/>
    <col min="1301" max="1301" width="6.7109375" style="1" customWidth="1"/>
    <col min="1302" max="1302" width="3.140625" style="1" customWidth="1"/>
    <col min="1303" max="1305" width="9.140625" style="1"/>
    <col min="1306" max="1306" width="2.5703125" style="1" customWidth="1"/>
    <col min="1307" max="1309" width="9.140625" style="1"/>
    <col min="1310" max="1310" width="2.7109375" style="1" customWidth="1"/>
    <col min="1311" max="1313" width="9.140625" style="1"/>
    <col min="1314" max="1314" width="2.42578125" style="1" customWidth="1"/>
    <col min="1315" max="1317" width="9.140625" style="1"/>
    <col min="1318" max="1318" width="2.5703125" style="1" customWidth="1"/>
    <col min="1319" max="1537" width="9.140625" style="1"/>
    <col min="1538" max="1538" width="12.7109375" style="1" customWidth="1"/>
    <col min="1539" max="1539" width="9.140625" style="1" bestFit="1" customWidth="1"/>
    <col min="1540" max="1541" width="9.140625" style="1"/>
    <col min="1542" max="1542" width="2.140625" style="1" customWidth="1"/>
    <col min="1543" max="1543" width="9.28515625" style="1" customWidth="1"/>
    <col min="1544" max="1544" width="8.28515625" style="1" bestFit="1" customWidth="1"/>
    <col min="1545" max="1545" width="9.140625" style="1"/>
    <col min="1546" max="1546" width="1.85546875" style="1" customWidth="1"/>
    <col min="1547" max="1548" width="9.140625" style="1"/>
    <col min="1549" max="1549" width="9.140625" style="1" bestFit="1" customWidth="1"/>
    <col min="1550" max="1550" width="2.42578125" style="1" customWidth="1"/>
    <col min="1551" max="1553" width="9.140625" style="1"/>
    <col min="1554" max="1554" width="2.28515625" style="1" customWidth="1"/>
    <col min="1555" max="1555" width="9.5703125" style="1" customWidth="1"/>
    <col min="1556" max="1556" width="6.28515625" style="1" customWidth="1"/>
    <col min="1557" max="1557" width="6.7109375" style="1" customWidth="1"/>
    <col min="1558" max="1558" width="3.140625" style="1" customWidth="1"/>
    <col min="1559" max="1561" width="9.140625" style="1"/>
    <col min="1562" max="1562" width="2.5703125" style="1" customWidth="1"/>
    <col min="1563" max="1565" width="9.140625" style="1"/>
    <col min="1566" max="1566" width="2.7109375" style="1" customWidth="1"/>
    <col min="1567" max="1569" width="9.140625" style="1"/>
    <col min="1570" max="1570" width="2.42578125" style="1" customWidth="1"/>
    <col min="1571" max="1573" width="9.140625" style="1"/>
    <col min="1574" max="1574" width="2.5703125" style="1" customWidth="1"/>
    <col min="1575" max="1793" width="9.140625" style="1"/>
    <col min="1794" max="1794" width="12.7109375" style="1" customWidth="1"/>
    <col min="1795" max="1795" width="9.140625" style="1" bestFit="1" customWidth="1"/>
    <col min="1796" max="1797" width="9.140625" style="1"/>
    <col min="1798" max="1798" width="2.140625" style="1" customWidth="1"/>
    <col min="1799" max="1799" width="9.28515625" style="1" customWidth="1"/>
    <col min="1800" max="1800" width="8.28515625" style="1" bestFit="1" customWidth="1"/>
    <col min="1801" max="1801" width="9.140625" style="1"/>
    <col min="1802" max="1802" width="1.85546875" style="1" customWidth="1"/>
    <col min="1803" max="1804" width="9.140625" style="1"/>
    <col min="1805" max="1805" width="9.140625" style="1" bestFit="1" customWidth="1"/>
    <col min="1806" max="1806" width="2.42578125" style="1" customWidth="1"/>
    <col min="1807" max="1809" width="9.140625" style="1"/>
    <col min="1810" max="1810" width="2.28515625" style="1" customWidth="1"/>
    <col min="1811" max="1811" width="9.5703125" style="1" customWidth="1"/>
    <col min="1812" max="1812" width="6.28515625" style="1" customWidth="1"/>
    <col min="1813" max="1813" width="6.7109375" style="1" customWidth="1"/>
    <col min="1814" max="1814" width="3.140625" style="1" customWidth="1"/>
    <col min="1815" max="1817" width="9.140625" style="1"/>
    <col min="1818" max="1818" width="2.5703125" style="1" customWidth="1"/>
    <col min="1819" max="1821" width="9.140625" style="1"/>
    <col min="1822" max="1822" width="2.7109375" style="1" customWidth="1"/>
    <col min="1823" max="1825" width="9.140625" style="1"/>
    <col min="1826" max="1826" width="2.42578125" style="1" customWidth="1"/>
    <col min="1827" max="1829" width="9.140625" style="1"/>
    <col min="1830" max="1830" width="2.5703125" style="1" customWidth="1"/>
    <col min="1831" max="2049" width="9.140625" style="1"/>
    <col min="2050" max="2050" width="12.7109375" style="1" customWidth="1"/>
    <col min="2051" max="2051" width="9.140625" style="1" bestFit="1" customWidth="1"/>
    <col min="2052" max="2053" width="9.140625" style="1"/>
    <col min="2054" max="2054" width="2.140625" style="1" customWidth="1"/>
    <col min="2055" max="2055" width="9.28515625" style="1" customWidth="1"/>
    <col min="2056" max="2056" width="8.28515625" style="1" bestFit="1" customWidth="1"/>
    <col min="2057" max="2057" width="9.140625" style="1"/>
    <col min="2058" max="2058" width="1.85546875" style="1" customWidth="1"/>
    <col min="2059" max="2060" width="9.140625" style="1"/>
    <col min="2061" max="2061" width="9.140625" style="1" bestFit="1" customWidth="1"/>
    <col min="2062" max="2062" width="2.42578125" style="1" customWidth="1"/>
    <col min="2063" max="2065" width="9.140625" style="1"/>
    <col min="2066" max="2066" width="2.28515625" style="1" customWidth="1"/>
    <col min="2067" max="2067" width="9.5703125" style="1" customWidth="1"/>
    <col min="2068" max="2068" width="6.28515625" style="1" customWidth="1"/>
    <col min="2069" max="2069" width="6.7109375" style="1" customWidth="1"/>
    <col min="2070" max="2070" width="3.140625" style="1" customWidth="1"/>
    <col min="2071" max="2073" width="9.140625" style="1"/>
    <col min="2074" max="2074" width="2.5703125" style="1" customWidth="1"/>
    <col min="2075" max="2077" width="9.140625" style="1"/>
    <col min="2078" max="2078" width="2.7109375" style="1" customWidth="1"/>
    <col min="2079" max="2081" width="9.140625" style="1"/>
    <col min="2082" max="2082" width="2.42578125" style="1" customWidth="1"/>
    <col min="2083" max="2085" width="9.140625" style="1"/>
    <col min="2086" max="2086" width="2.5703125" style="1" customWidth="1"/>
    <col min="2087" max="2305" width="9.140625" style="1"/>
    <col min="2306" max="2306" width="12.7109375" style="1" customWidth="1"/>
    <col min="2307" max="2307" width="9.140625" style="1" bestFit="1" customWidth="1"/>
    <col min="2308" max="2309" width="9.140625" style="1"/>
    <col min="2310" max="2310" width="2.140625" style="1" customWidth="1"/>
    <col min="2311" max="2311" width="9.28515625" style="1" customWidth="1"/>
    <col min="2312" max="2312" width="8.28515625" style="1" bestFit="1" customWidth="1"/>
    <col min="2313" max="2313" width="9.140625" style="1"/>
    <col min="2314" max="2314" width="1.85546875" style="1" customWidth="1"/>
    <col min="2315" max="2316" width="9.140625" style="1"/>
    <col min="2317" max="2317" width="9.140625" style="1" bestFit="1" customWidth="1"/>
    <col min="2318" max="2318" width="2.42578125" style="1" customWidth="1"/>
    <col min="2319" max="2321" width="9.140625" style="1"/>
    <col min="2322" max="2322" width="2.28515625" style="1" customWidth="1"/>
    <col min="2323" max="2323" width="9.5703125" style="1" customWidth="1"/>
    <col min="2324" max="2324" width="6.28515625" style="1" customWidth="1"/>
    <col min="2325" max="2325" width="6.7109375" style="1" customWidth="1"/>
    <col min="2326" max="2326" width="3.140625" style="1" customWidth="1"/>
    <col min="2327" max="2329" width="9.140625" style="1"/>
    <col min="2330" max="2330" width="2.5703125" style="1" customWidth="1"/>
    <col min="2331" max="2333" width="9.140625" style="1"/>
    <col min="2334" max="2334" width="2.7109375" style="1" customWidth="1"/>
    <col min="2335" max="2337" width="9.140625" style="1"/>
    <col min="2338" max="2338" width="2.42578125" style="1" customWidth="1"/>
    <col min="2339" max="2341" width="9.140625" style="1"/>
    <col min="2342" max="2342" width="2.5703125" style="1" customWidth="1"/>
    <col min="2343" max="2561" width="9.140625" style="1"/>
    <col min="2562" max="2562" width="12.7109375" style="1" customWidth="1"/>
    <col min="2563" max="2563" width="9.140625" style="1" bestFit="1" customWidth="1"/>
    <col min="2564" max="2565" width="9.140625" style="1"/>
    <col min="2566" max="2566" width="2.140625" style="1" customWidth="1"/>
    <col min="2567" max="2567" width="9.28515625" style="1" customWidth="1"/>
    <col min="2568" max="2568" width="8.28515625" style="1" bestFit="1" customWidth="1"/>
    <col min="2569" max="2569" width="9.140625" style="1"/>
    <col min="2570" max="2570" width="1.85546875" style="1" customWidth="1"/>
    <col min="2571" max="2572" width="9.140625" style="1"/>
    <col min="2573" max="2573" width="9.140625" style="1" bestFit="1" customWidth="1"/>
    <col min="2574" max="2574" width="2.42578125" style="1" customWidth="1"/>
    <col min="2575" max="2577" width="9.140625" style="1"/>
    <col min="2578" max="2578" width="2.28515625" style="1" customWidth="1"/>
    <col min="2579" max="2579" width="9.5703125" style="1" customWidth="1"/>
    <col min="2580" max="2580" width="6.28515625" style="1" customWidth="1"/>
    <col min="2581" max="2581" width="6.7109375" style="1" customWidth="1"/>
    <col min="2582" max="2582" width="3.140625" style="1" customWidth="1"/>
    <col min="2583" max="2585" width="9.140625" style="1"/>
    <col min="2586" max="2586" width="2.5703125" style="1" customWidth="1"/>
    <col min="2587" max="2589" width="9.140625" style="1"/>
    <col min="2590" max="2590" width="2.7109375" style="1" customWidth="1"/>
    <col min="2591" max="2593" width="9.140625" style="1"/>
    <col min="2594" max="2594" width="2.42578125" style="1" customWidth="1"/>
    <col min="2595" max="2597" width="9.140625" style="1"/>
    <col min="2598" max="2598" width="2.5703125" style="1" customWidth="1"/>
    <col min="2599" max="2817" width="9.140625" style="1"/>
    <col min="2818" max="2818" width="12.7109375" style="1" customWidth="1"/>
    <col min="2819" max="2819" width="9.140625" style="1" bestFit="1" customWidth="1"/>
    <col min="2820" max="2821" width="9.140625" style="1"/>
    <col min="2822" max="2822" width="2.140625" style="1" customWidth="1"/>
    <col min="2823" max="2823" width="9.28515625" style="1" customWidth="1"/>
    <col min="2824" max="2824" width="8.28515625" style="1" bestFit="1" customWidth="1"/>
    <col min="2825" max="2825" width="9.140625" style="1"/>
    <col min="2826" max="2826" width="1.85546875" style="1" customWidth="1"/>
    <col min="2827" max="2828" width="9.140625" style="1"/>
    <col min="2829" max="2829" width="9.140625" style="1" bestFit="1" customWidth="1"/>
    <col min="2830" max="2830" width="2.42578125" style="1" customWidth="1"/>
    <col min="2831" max="2833" width="9.140625" style="1"/>
    <col min="2834" max="2834" width="2.28515625" style="1" customWidth="1"/>
    <col min="2835" max="2835" width="9.5703125" style="1" customWidth="1"/>
    <col min="2836" max="2836" width="6.28515625" style="1" customWidth="1"/>
    <col min="2837" max="2837" width="6.7109375" style="1" customWidth="1"/>
    <col min="2838" max="2838" width="3.140625" style="1" customWidth="1"/>
    <col min="2839" max="2841" width="9.140625" style="1"/>
    <col min="2842" max="2842" width="2.5703125" style="1" customWidth="1"/>
    <col min="2843" max="2845" width="9.140625" style="1"/>
    <col min="2846" max="2846" width="2.7109375" style="1" customWidth="1"/>
    <col min="2847" max="2849" width="9.140625" style="1"/>
    <col min="2850" max="2850" width="2.42578125" style="1" customWidth="1"/>
    <col min="2851" max="2853" width="9.140625" style="1"/>
    <col min="2854" max="2854" width="2.5703125" style="1" customWidth="1"/>
    <col min="2855" max="3073" width="9.140625" style="1"/>
    <col min="3074" max="3074" width="12.7109375" style="1" customWidth="1"/>
    <col min="3075" max="3075" width="9.140625" style="1" bestFit="1" customWidth="1"/>
    <col min="3076" max="3077" width="9.140625" style="1"/>
    <col min="3078" max="3078" width="2.140625" style="1" customWidth="1"/>
    <col min="3079" max="3079" width="9.28515625" style="1" customWidth="1"/>
    <col min="3080" max="3080" width="8.28515625" style="1" bestFit="1" customWidth="1"/>
    <col min="3081" max="3081" width="9.140625" style="1"/>
    <col min="3082" max="3082" width="1.85546875" style="1" customWidth="1"/>
    <col min="3083" max="3084" width="9.140625" style="1"/>
    <col min="3085" max="3085" width="9.140625" style="1" bestFit="1" customWidth="1"/>
    <col min="3086" max="3086" width="2.42578125" style="1" customWidth="1"/>
    <col min="3087" max="3089" width="9.140625" style="1"/>
    <col min="3090" max="3090" width="2.28515625" style="1" customWidth="1"/>
    <col min="3091" max="3091" width="9.5703125" style="1" customWidth="1"/>
    <col min="3092" max="3092" width="6.28515625" style="1" customWidth="1"/>
    <col min="3093" max="3093" width="6.7109375" style="1" customWidth="1"/>
    <col min="3094" max="3094" width="3.140625" style="1" customWidth="1"/>
    <col min="3095" max="3097" width="9.140625" style="1"/>
    <col min="3098" max="3098" width="2.5703125" style="1" customWidth="1"/>
    <col min="3099" max="3101" width="9.140625" style="1"/>
    <col min="3102" max="3102" width="2.7109375" style="1" customWidth="1"/>
    <col min="3103" max="3105" width="9.140625" style="1"/>
    <col min="3106" max="3106" width="2.42578125" style="1" customWidth="1"/>
    <col min="3107" max="3109" width="9.140625" style="1"/>
    <col min="3110" max="3110" width="2.5703125" style="1" customWidth="1"/>
    <col min="3111" max="3329" width="9.140625" style="1"/>
    <col min="3330" max="3330" width="12.7109375" style="1" customWidth="1"/>
    <col min="3331" max="3331" width="9.140625" style="1" bestFit="1" customWidth="1"/>
    <col min="3332" max="3333" width="9.140625" style="1"/>
    <col min="3334" max="3334" width="2.140625" style="1" customWidth="1"/>
    <col min="3335" max="3335" width="9.28515625" style="1" customWidth="1"/>
    <col min="3336" max="3336" width="8.28515625" style="1" bestFit="1" customWidth="1"/>
    <col min="3337" max="3337" width="9.140625" style="1"/>
    <col min="3338" max="3338" width="1.85546875" style="1" customWidth="1"/>
    <col min="3339" max="3340" width="9.140625" style="1"/>
    <col min="3341" max="3341" width="9.140625" style="1" bestFit="1" customWidth="1"/>
    <col min="3342" max="3342" width="2.42578125" style="1" customWidth="1"/>
    <col min="3343" max="3345" width="9.140625" style="1"/>
    <col min="3346" max="3346" width="2.28515625" style="1" customWidth="1"/>
    <col min="3347" max="3347" width="9.5703125" style="1" customWidth="1"/>
    <col min="3348" max="3348" width="6.28515625" style="1" customWidth="1"/>
    <col min="3349" max="3349" width="6.7109375" style="1" customWidth="1"/>
    <col min="3350" max="3350" width="3.140625" style="1" customWidth="1"/>
    <col min="3351" max="3353" width="9.140625" style="1"/>
    <col min="3354" max="3354" width="2.5703125" style="1" customWidth="1"/>
    <col min="3355" max="3357" width="9.140625" style="1"/>
    <col min="3358" max="3358" width="2.7109375" style="1" customWidth="1"/>
    <col min="3359" max="3361" width="9.140625" style="1"/>
    <col min="3362" max="3362" width="2.42578125" style="1" customWidth="1"/>
    <col min="3363" max="3365" width="9.140625" style="1"/>
    <col min="3366" max="3366" width="2.5703125" style="1" customWidth="1"/>
    <col min="3367" max="3585" width="9.140625" style="1"/>
    <col min="3586" max="3586" width="12.7109375" style="1" customWidth="1"/>
    <col min="3587" max="3587" width="9.140625" style="1" bestFit="1" customWidth="1"/>
    <col min="3588" max="3589" width="9.140625" style="1"/>
    <col min="3590" max="3590" width="2.140625" style="1" customWidth="1"/>
    <col min="3591" max="3591" width="9.28515625" style="1" customWidth="1"/>
    <col min="3592" max="3592" width="8.28515625" style="1" bestFit="1" customWidth="1"/>
    <col min="3593" max="3593" width="9.140625" style="1"/>
    <col min="3594" max="3594" width="1.85546875" style="1" customWidth="1"/>
    <col min="3595" max="3596" width="9.140625" style="1"/>
    <col min="3597" max="3597" width="9.140625" style="1" bestFit="1" customWidth="1"/>
    <col min="3598" max="3598" width="2.42578125" style="1" customWidth="1"/>
    <col min="3599" max="3601" width="9.140625" style="1"/>
    <col min="3602" max="3602" width="2.28515625" style="1" customWidth="1"/>
    <col min="3603" max="3603" width="9.5703125" style="1" customWidth="1"/>
    <col min="3604" max="3604" width="6.28515625" style="1" customWidth="1"/>
    <col min="3605" max="3605" width="6.7109375" style="1" customWidth="1"/>
    <col min="3606" max="3606" width="3.140625" style="1" customWidth="1"/>
    <col min="3607" max="3609" width="9.140625" style="1"/>
    <col min="3610" max="3610" width="2.5703125" style="1" customWidth="1"/>
    <col min="3611" max="3613" width="9.140625" style="1"/>
    <col min="3614" max="3614" width="2.7109375" style="1" customWidth="1"/>
    <col min="3615" max="3617" width="9.140625" style="1"/>
    <col min="3618" max="3618" width="2.42578125" style="1" customWidth="1"/>
    <col min="3619" max="3621" width="9.140625" style="1"/>
    <col min="3622" max="3622" width="2.5703125" style="1" customWidth="1"/>
    <col min="3623" max="3841" width="9.140625" style="1"/>
    <col min="3842" max="3842" width="12.7109375" style="1" customWidth="1"/>
    <col min="3843" max="3843" width="9.140625" style="1" bestFit="1" customWidth="1"/>
    <col min="3844" max="3845" width="9.140625" style="1"/>
    <col min="3846" max="3846" width="2.140625" style="1" customWidth="1"/>
    <col min="3847" max="3847" width="9.28515625" style="1" customWidth="1"/>
    <col min="3848" max="3848" width="8.28515625" style="1" bestFit="1" customWidth="1"/>
    <col min="3849" max="3849" width="9.140625" style="1"/>
    <col min="3850" max="3850" width="1.85546875" style="1" customWidth="1"/>
    <col min="3851" max="3852" width="9.140625" style="1"/>
    <col min="3853" max="3853" width="9.140625" style="1" bestFit="1" customWidth="1"/>
    <col min="3854" max="3854" width="2.42578125" style="1" customWidth="1"/>
    <col min="3855" max="3857" width="9.140625" style="1"/>
    <col min="3858" max="3858" width="2.28515625" style="1" customWidth="1"/>
    <col min="3859" max="3859" width="9.5703125" style="1" customWidth="1"/>
    <col min="3860" max="3860" width="6.28515625" style="1" customWidth="1"/>
    <col min="3861" max="3861" width="6.7109375" style="1" customWidth="1"/>
    <col min="3862" max="3862" width="3.140625" style="1" customWidth="1"/>
    <col min="3863" max="3865" width="9.140625" style="1"/>
    <col min="3866" max="3866" width="2.5703125" style="1" customWidth="1"/>
    <col min="3867" max="3869" width="9.140625" style="1"/>
    <col min="3870" max="3870" width="2.7109375" style="1" customWidth="1"/>
    <col min="3871" max="3873" width="9.140625" style="1"/>
    <col min="3874" max="3874" width="2.42578125" style="1" customWidth="1"/>
    <col min="3875" max="3877" width="9.140625" style="1"/>
    <col min="3878" max="3878" width="2.5703125" style="1" customWidth="1"/>
    <col min="3879" max="4097" width="9.140625" style="1"/>
    <col min="4098" max="4098" width="12.7109375" style="1" customWidth="1"/>
    <col min="4099" max="4099" width="9.140625" style="1" bestFit="1" customWidth="1"/>
    <col min="4100" max="4101" width="9.140625" style="1"/>
    <col min="4102" max="4102" width="2.140625" style="1" customWidth="1"/>
    <col min="4103" max="4103" width="9.28515625" style="1" customWidth="1"/>
    <col min="4104" max="4104" width="8.28515625" style="1" bestFit="1" customWidth="1"/>
    <col min="4105" max="4105" width="9.140625" style="1"/>
    <col min="4106" max="4106" width="1.85546875" style="1" customWidth="1"/>
    <col min="4107" max="4108" width="9.140625" style="1"/>
    <col min="4109" max="4109" width="9.140625" style="1" bestFit="1" customWidth="1"/>
    <col min="4110" max="4110" width="2.42578125" style="1" customWidth="1"/>
    <col min="4111" max="4113" width="9.140625" style="1"/>
    <col min="4114" max="4114" width="2.28515625" style="1" customWidth="1"/>
    <col min="4115" max="4115" width="9.5703125" style="1" customWidth="1"/>
    <col min="4116" max="4116" width="6.28515625" style="1" customWidth="1"/>
    <col min="4117" max="4117" width="6.7109375" style="1" customWidth="1"/>
    <col min="4118" max="4118" width="3.140625" style="1" customWidth="1"/>
    <col min="4119" max="4121" width="9.140625" style="1"/>
    <col min="4122" max="4122" width="2.5703125" style="1" customWidth="1"/>
    <col min="4123" max="4125" width="9.140625" style="1"/>
    <col min="4126" max="4126" width="2.7109375" style="1" customWidth="1"/>
    <col min="4127" max="4129" width="9.140625" style="1"/>
    <col min="4130" max="4130" width="2.42578125" style="1" customWidth="1"/>
    <col min="4131" max="4133" width="9.140625" style="1"/>
    <col min="4134" max="4134" width="2.5703125" style="1" customWidth="1"/>
    <col min="4135" max="4353" width="9.140625" style="1"/>
    <col min="4354" max="4354" width="12.7109375" style="1" customWidth="1"/>
    <col min="4355" max="4355" width="9.140625" style="1" bestFit="1" customWidth="1"/>
    <col min="4356" max="4357" width="9.140625" style="1"/>
    <col min="4358" max="4358" width="2.140625" style="1" customWidth="1"/>
    <col min="4359" max="4359" width="9.28515625" style="1" customWidth="1"/>
    <col min="4360" max="4360" width="8.28515625" style="1" bestFit="1" customWidth="1"/>
    <col min="4361" max="4361" width="9.140625" style="1"/>
    <col min="4362" max="4362" width="1.85546875" style="1" customWidth="1"/>
    <col min="4363" max="4364" width="9.140625" style="1"/>
    <col min="4365" max="4365" width="9.140625" style="1" bestFit="1" customWidth="1"/>
    <col min="4366" max="4366" width="2.42578125" style="1" customWidth="1"/>
    <col min="4367" max="4369" width="9.140625" style="1"/>
    <col min="4370" max="4370" width="2.28515625" style="1" customWidth="1"/>
    <col min="4371" max="4371" width="9.5703125" style="1" customWidth="1"/>
    <col min="4372" max="4372" width="6.28515625" style="1" customWidth="1"/>
    <col min="4373" max="4373" width="6.7109375" style="1" customWidth="1"/>
    <col min="4374" max="4374" width="3.140625" style="1" customWidth="1"/>
    <col min="4375" max="4377" width="9.140625" style="1"/>
    <col min="4378" max="4378" width="2.5703125" style="1" customWidth="1"/>
    <col min="4379" max="4381" width="9.140625" style="1"/>
    <col min="4382" max="4382" width="2.7109375" style="1" customWidth="1"/>
    <col min="4383" max="4385" width="9.140625" style="1"/>
    <col min="4386" max="4386" width="2.42578125" style="1" customWidth="1"/>
    <col min="4387" max="4389" width="9.140625" style="1"/>
    <col min="4390" max="4390" width="2.5703125" style="1" customWidth="1"/>
    <col min="4391" max="4609" width="9.140625" style="1"/>
    <col min="4610" max="4610" width="12.7109375" style="1" customWidth="1"/>
    <col min="4611" max="4611" width="9.140625" style="1" bestFit="1" customWidth="1"/>
    <col min="4612" max="4613" width="9.140625" style="1"/>
    <col min="4614" max="4614" width="2.140625" style="1" customWidth="1"/>
    <col min="4615" max="4615" width="9.28515625" style="1" customWidth="1"/>
    <col min="4616" max="4616" width="8.28515625" style="1" bestFit="1" customWidth="1"/>
    <col min="4617" max="4617" width="9.140625" style="1"/>
    <col min="4618" max="4618" width="1.85546875" style="1" customWidth="1"/>
    <col min="4619" max="4620" width="9.140625" style="1"/>
    <col min="4621" max="4621" width="9.140625" style="1" bestFit="1" customWidth="1"/>
    <col min="4622" max="4622" width="2.42578125" style="1" customWidth="1"/>
    <col min="4623" max="4625" width="9.140625" style="1"/>
    <col min="4626" max="4626" width="2.28515625" style="1" customWidth="1"/>
    <col min="4627" max="4627" width="9.5703125" style="1" customWidth="1"/>
    <col min="4628" max="4628" width="6.28515625" style="1" customWidth="1"/>
    <col min="4629" max="4629" width="6.7109375" style="1" customWidth="1"/>
    <col min="4630" max="4630" width="3.140625" style="1" customWidth="1"/>
    <col min="4631" max="4633" width="9.140625" style="1"/>
    <col min="4634" max="4634" width="2.5703125" style="1" customWidth="1"/>
    <col min="4635" max="4637" width="9.140625" style="1"/>
    <col min="4638" max="4638" width="2.7109375" style="1" customWidth="1"/>
    <col min="4639" max="4641" width="9.140625" style="1"/>
    <col min="4642" max="4642" width="2.42578125" style="1" customWidth="1"/>
    <col min="4643" max="4645" width="9.140625" style="1"/>
    <col min="4646" max="4646" width="2.5703125" style="1" customWidth="1"/>
    <col min="4647" max="4865" width="9.140625" style="1"/>
    <col min="4866" max="4866" width="12.7109375" style="1" customWidth="1"/>
    <col min="4867" max="4867" width="9.140625" style="1" bestFit="1" customWidth="1"/>
    <col min="4868" max="4869" width="9.140625" style="1"/>
    <col min="4870" max="4870" width="2.140625" style="1" customWidth="1"/>
    <col min="4871" max="4871" width="9.28515625" style="1" customWidth="1"/>
    <col min="4872" max="4872" width="8.28515625" style="1" bestFit="1" customWidth="1"/>
    <col min="4873" max="4873" width="9.140625" style="1"/>
    <col min="4874" max="4874" width="1.85546875" style="1" customWidth="1"/>
    <col min="4875" max="4876" width="9.140625" style="1"/>
    <col min="4877" max="4877" width="9.140625" style="1" bestFit="1" customWidth="1"/>
    <col min="4878" max="4878" width="2.42578125" style="1" customWidth="1"/>
    <col min="4879" max="4881" width="9.140625" style="1"/>
    <col min="4882" max="4882" width="2.28515625" style="1" customWidth="1"/>
    <col min="4883" max="4883" width="9.5703125" style="1" customWidth="1"/>
    <col min="4884" max="4884" width="6.28515625" style="1" customWidth="1"/>
    <col min="4885" max="4885" width="6.7109375" style="1" customWidth="1"/>
    <col min="4886" max="4886" width="3.140625" style="1" customWidth="1"/>
    <col min="4887" max="4889" width="9.140625" style="1"/>
    <col min="4890" max="4890" width="2.5703125" style="1" customWidth="1"/>
    <col min="4891" max="4893" width="9.140625" style="1"/>
    <col min="4894" max="4894" width="2.7109375" style="1" customWidth="1"/>
    <col min="4895" max="4897" width="9.140625" style="1"/>
    <col min="4898" max="4898" width="2.42578125" style="1" customWidth="1"/>
    <col min="4899" max="4901" width="9.140625" style="1"/>
    <col min="4902" max="4902" width="2.5703125" style="1" customWidth="1"/>
    <col min="4903" max="5121" width="9.140625" style="1"/>
    <col min="5122" max="5122" width="12.7109375" style="1" customWidth="1"/>
    <col min="5123" max="5123" width="9.140625" style="1" bestFit="1" customWidth="1"/>
    <col min="5124" max="5125" width="9.140625" style="1"/>
    <col min="5126" max="5126" width="2.140625" style="1" customWidth="1"/>
    <col min="5127" max="5127" width="9.28515625" style="1" customWidth="1"/>
    <col min="5128" max="5128" width="8.28515625" style="1" bestFit="1" customWidth="1"/>
    <col min="5129" max="5129" width="9.140625" style="1"/>
    <col min="5130" max="5130" width="1.85546875" style="1" customWidth="1"/>
    <col min="5131" max="5132" width="9.140625" style="1"/>
    <col min="5133" max="5133" width="9.140625" style="1" bestFit="1" customWidth="1"/>
    <col min="5134" max="5134" width="2.42578125" style="1" customWidth="1"/>
    <col min="5135" max="5137" width="9.140625" style="1"/>
    <col min="5138" max="5138" width="2.28515625" style="1" customWidth="1"/>
    <col min="5139" max="5139" width="9.5703125" style="1" customWidth="1"/>
    <col min="5140" max="5140" width="6.28515625" style="1" customWidth="1"/>
    <col min="5141" max="5141" width="6.7109375" style="1" customWidth="1"/>
    <col min="5142" max="5142" width="3.140625" style="1" customWidth="1"/>
    <col min="5143" max="5145" width="9.140625" style="1"/>
    <col min="5146" max="5146" width="2.5703125" style="1" customWidth="1"/>
    <col min="5147" max="5149" width="9.140625" style="1"/>
    <col min="5150" max="5150" width="2.7109375" style="1" customWidth="1"/>
    <col min="5151" max="5153" width="9.140625" style="1"/>
    <col min="5154" max="5154" width="2.42578125" style="1" customWidth="1"/>
    <col min="5155" max="5157" width="9.140625" style="1"/>
    <col min="5158" max="5158" width="2.5703125" style="1" customWidth="1"/>
    <col min="5159" max="5377" width="9.140625" style="1"/>
    <col min="5378" max="5378" width="12.7109375" style="1" customWidth="1"/>
    <col min="5379" max="5379" width="9.140625" style="1" bestFit="1" customWidth="1"/>
    <col min="5380" max="5381" width="9.140625" style="1"/>
    <col min="5382" max="5382" width="2.140625" style="1" customWidth="1"/>
    <col min="5383" max="5383" width="9.28515625" style="1" customWidth="1"/>
    <col min="5384" max="5384" width="8.28515625" style="1" bestFit="1" customWidth="1"/>
    <col min="5385" max="5385" width="9.140625" style="1"/>
    <col min="5386" max="5386" width="1.85546875" style="1" customWidth="1"/>
    <col min="5387" max="5388" width="9.140625" style="1"/>
    <col min="5389" max="5389" width="9.140625" style="1" bestFit="1" customWidth="1"/>
    <col min="5390" max="5390" width="2.42578125" style="1" customWidth="1"/>
    <col min="5391" max="5393" width="9.140625" style="1"/>
    <col min="5394" max="5394" width="2.28515625" style="1" customWidth="1"/>
    <col min="5395" max="5395" width="9.5703125" style="1" customWidth="1"/>
    <col min="5396" max="5396" width="6.28515625" style="1" customWidth="1"/>
    <col min="5397" max="5397" width="6.7109375" style="1" customWidth="1"/>
    <col min="5398" max="5398" width="3.140625" style="1" customWidth="1"/>
    <col min="5399" max="5401" width="9.140625" style="1"/>
    <col min="5402" max="5402" width="2.5703125" style="1" customWidth="1"/>
    <col min="5403" max="5405" width="9.140625" style="1"/>
    <col min="5406" max="5406" width="2.7109375" style="1" customWidth="1"/>
    <col min="5407" max="5409" width="9.140625" style="1"/>
    <col min="5410" max="5410" width="2.42578125" style="1" customWidth="1"/>
    <col min="5411" max="5413" width="9.140625" style="1"/>
    <col min="5414" max="5414" width="2.5703125" style="1" customWidth="1"/>
    <col min="5415" max="5633" width="9.140625" style="1"/>
    <col min="5634" max="5634" width="12.7109375" style="1" customWidth="1"/>
    <col min="5635" max="5635" width="9.140625" style="1" bestFit="1" customWidth="1"/>
    <col min="5636" max="5637" width="9.140625" style="1"/>
    <col min="5638" max="5638" width="2.140625" style="1" customWidth="1"/>
    <col min="5639" max="5639" width="9.28515625" style="1" customWidth="1"/>
    <col min="5640" max="5640" width="8.28515625" style="1" bestFit="1" customWidth="1"/>
    <col min="5641" max="5641" width="9.140625" style="1"/>
    <col min="5642" max="5642" width="1.85546875" style="1" customWidth="1"/>
    <col min="5643" max="5644" width="9.140625" style="1"/>
    <col min="5645" max="5645" width="9.140625" style="1" bestFit="1" customWidth="1"/>
    <col min="5646" max="5646" width="2.42578125" style="1" customWidth="1"/>
    <col min="5647" max="5649" width="9.140625" style="1"/>
    <col min="5650" max="5650" width="2.28515625" style="1" customWidth="1"/>
    <col min="5651" max="5651" width="9.5703125" style="1" customWidth="1"/>
    <col min="5652" max="5652" width="6.28515625" style="1" customWidth="1"/>
    <col min="5653" max="5653" width="6.7109375" style="1" customWidth="1"/>
    <col min="5654" max="5654" width="3.140625" style="1" customWidth="1"/>
    <col min="5655" max="5657" width="9.140625" style="1"/>
    <col min="5658" max="5658" width="2.5703125" style="1" customWidth="1"/>
    <col min="5659" max="5661" width="9.140625" style="1"/>
    <col min="5662" max="5662" width="2.7109375" style="1" customWidth="1"/>
    <col min="5663" max="5665" width="9.140625" style="1"/>
    <col min="5666" max="5666" width="2.42578125" style="1" customWidth="1"/>
    <col min="5667" max="5669" width="9.140625" style="1"/>
    <col min="5670" max="5670" width="2.5703125" style="1" customWidth="1"/>
    <col min="5671" max="5889" width="9.140625" style="1"/>
    <col min="5890" max="5890" width="12.7109375" style="1" customWidth="1"/>
    <col min="5891" max="5891" width="9.140625" style="1" bestFit="1" customWidth="1"/>
    <col min="5892" max="5893" width="9.140625" style="1"/>
    <col min="5894" max="5894" width="2.140625" style="1" customWidth="1"/>
    <col min="5895" max="5895" width="9.28515625" style="1" customWidth="1"/>
    <col min="5896" max="5896" width="8.28515625" style="1" bestFit="1" customWidth="1"/>
    <col min="5897" max="5897" width="9.140625" style="1"/>
    <col min="5898" max="5898" width="1.85546875" style="1" customWidth="1"/>
    <col min="5899" max="5900" width="9.140625" style="1"/>
    <col min="5901" max="5901" width="9.140625" style="1" bestFit="1" customWidth="1"/>
    <col min="5902" max="5902" width="2.42578125" style="1" customWidth="1"/>
    <col min="5903" max="5905" width="9.140625" style="1"/>
    <col min="5906" max="5906" width="2.28515625" style="1" customWidth="1"/>
    <col min="5907" max="5907" width="9.5703125" style="1" customWidth="1"/>
    <col min="5908" max="5908" width="6.28515625" style="1" customWidth="1"/>
    <col min="5909" max="5909" width="6.7109375" style="1" customWidth="1"/>
    <col min="5910" max="5910" width="3.140625" style="1" customWidth="1"/>
    <col min="5911" max="5913" width="9.140625" style="1"/>
    <col min="5914" max="5914" width="2.5703125" style="1" customWidth="1"/>
    <col min="5915" max="5917" width="9.140625" style="1"/>
    <col min="5918" max="5918" width="2.7109375" style="1" customWidth="1"/>
    <col min="5919" max="5921" width="9.140625" style="1"/>
    <col min="5922" max="5922" width="2.42578125" style="1" customWidth="1"/>
    <col min="5923" max="5925" width="9.140625" style="1"/>
    <col min="5926" max="5926" width="2.5703125" style="1" customWidth="1"/>
    <col min="5927" max="6145" width="9.140625" style="1"/>
    <col min="6146" max="6146" width="12.7109375" style="1" customWidth="1"/>
    <col min="6147" max="6147" width="9.140625" style="1" bestFit="1" customWidth="1"/>
    <col min="6148" max="6149" width="9.140625" style="1"/>
    <col min="6150" max="6150" width="2.140625" style="1" customWidth="1"/>
    <col min="6151" max="6151" width="9.28515625" style="1" customWidth="1"/>
    <col min="6152" max="6152" width="8.28515625" style="1" bestFit="1" customWidth="1"/>
    <col min="6153" max="6153" width="9.140625" style="1"/>
    <col min="6154" max="6154" width="1.85546875" style="1" customWidth="1"/>
    <col min="6155" max="6156" width="9.140625" style="1"/>
    <col min="6157" max="6157" width="9.140625" style="1" bestFit="1" customWidth="1"/>
    <col min="6158" max="6158" width="2.42578125" style="1" customWidth="1"/>
    <col min="6159" max="6161" width="9.140625" style="1"/>
    <col min="6162" max="6162" width="2.28515625" style="1" customWidth="1"/>
    <col min="6163" max="6163" width="9.5703125" style="1" customWidth="1"/>
    <col min="6164" max="6164" width="6.28515625" style="1" customWidth="1"/>
    <col min="6165" max="6165" width="6.7109375" style="1" customWidth="1"/>
    <col min="6166" max="6166" width="3.140625" style="1" customWidth="1"/>
    <col min="6167" max="6169" width="9.140625" style="1"/>
    <col min="6170" max="6170" width="2.5703125" style="1" customWidth="1"/>
    <col min="6171" max="6173" width="9.140625" style="1"/>
    <col min="6174" max="6174" width="2.7109375" style="1" customWidth="1"/>
    <col min="6175" max="6177" width="9.140625" style="1"/>
    <col min="6178" max="6178" width="2.42578125" style="1" customWidth="1"/>
    <col min="6179" max="6181" width="9.140625" style="1"/>
    <col min="6182" max="6182" width="2.5703125" style="1" customWidth="1"/>
    <col min="6183" max="6401" width="9.140625" style="1"/>
    <col min="6402" max="6402" width="12.7109375" style="1" customWidth="1"/>
    <col min="6403" max="6403" width="9.140625" style="1" bestFit="1" customWidth="1"/>
    <col min="6404" max="6405" width="9.140625" style="1"/>
    <col min="6406" max="6406" width="2.140625" style="1" customWidth="1"/>
    <col min="6407" max="6407" width="9.28515625" style="1" customWidth="1"/>
    <col min="6408" max="6408" width="8.28515625" style="1" bestFit="1" customWidth="1"/>
    <col min="6409" max="6409" width="9.140625" style="1"/>
    <col min="6410" max="6410" width="1.85546875" style="1" customWidth="1"/>
    <col min="6411" max="6412" width="9.140625" style="1"/>
    <col min="6413" max="6413" width="9.140625" style="1" bestFit="1" customWidth="1"/>
    <col min="6414" max="6414" width="2.42578125" style="1" customWidth="1"/>
    <col min="6415" max="6417" width="9.140625" style="1"/>
    <col min="6418" max="6418" width="2.28515625" style="1" customWidth="1"/>
    <col min="6419" max="6419" width="9.5703125" style="1" customWidth="1"/>
    <col min="6420" max="6420" width="6.28515625" style="1" customWidth="1"/>
    <col min="6421" max="6421" width="6.7109375" style="1" customWidth="1"/>
    <col min="6422" max="6422" width="3.140625" style="1" customWidth="1"/>
    <col min="6423" max="6425" width="9.140625" style="1"/>
    <col min="6426" max="6426" width="2.5703125" style="1" customWidth="1"/>
    <col min="6427" max="6429" width="9.140625" style="1"/>
    <col min="6430" max="6430" width="2.7109375" style="1" customWidth="1"/>
    <col min="6431" max="6433" width="9.140625" style="1"/>
    <col min="6434" max="6434" width="2.42578125" style="1" customWidth="1"/>
    <col min="6435" max="6437" width="9.140625" style="1"/>
    <col min="6438" max="6438" width="2.5703125" style="1" customWidth="1"/>
    <col min="6439" max="6657" width="9.140625" style="1"/>
    <col min="6658" max="6658" width="12.7109375" style="1" customWidth="1"/>
    <col min="6659" max="6659" width="9.140625" style="1" bestFit="1" customWidth="1"/>
    <col min="6660" max="6661" width="9.140625" style="1"/>
    <col min="6662" max="6662" width="2.140625" style="1" customWidth="1"/>
    <col min="6663" max="6663" width="9.28515625" style="1" customWidth="1"/>
    <col min="6664" max="6664" width="8.28515625" style="1" bestFit="1" customWidth="1"/>
    <col min="6665" max="6665" width="9.140625" style="1"/>
    <col min="6666" max="6666" width="1.85546875" style="1" customWidth="1"/>
    <col min="6667" max="6668" width="9.140625" style="1"/>
    <col min="6669" max="6669" width="9.140625" style="1" bestFit="1" customWidth="1"/>
    <col min="6670" max="6670" width="2.42578125" style="1" customWidth="1"/>
    <col min="6671" max="6673" width="9.140625" style="1"/>
    <col min="6674" max="6674" width="2.28515625" style="1" customWidth="1"/>
    <col min="6675" max="6675" width="9.5703125" style="1" customWidth="1"/>
    <col min="6676" max="6676" width="6.28515625" style="1" customWidth="1"/>
    <col min="6677" max="6677" width="6.7109375" style="1" customWidth="1"/>
    <col min="6678" max="6678" width="3.140625" style="1" customWidth="1"/>
    <col min="6679" max="6681" width="9.140625" style="1"/>
    <col min="6682" max="6682" width="2.5703125" style="1" customWidth="1"/>
    <col min="6683" max="6685" width="9.140625" style="1"/>
    <col min="6686" max="6686" width="2.7109375" style="1" customWidth="1"/>
    <col min="6687" max="6689" width="9.140625" style="1"/>
    <col min="6690" max="6690" width="2.42578125" style="1" customWidth="1"/>
    <col min="6691" max="6693" width="9.140625" style="1"/>
    <col min="6694" max="6694" width="2.5703125" style="1" customWidth="1"/>
    <col min="6695" max="6913" width="9.140625" style="1"/>
    <col min="6914" max="6914" width="12.7109375" style="1" customWidth="1"/>
    <col min="6915" max="6915" width="9.140625" style="1" bestFit="1" customWidth="1"/>
    <col min="6916" max="6917" width="9.140625" style="1"/>
    <col min="6918" max="6918" width="2.140625" style="1" customWidth="1"/>
    <col min="6919" max="6919" width="9.28515625" style="1" customWidth="1"/>
    <col min="6920" max="6920" width="8.28515625" style="1" bestFit="1" customWidth="1"/>
    <col min="6921" max="6921" width="9.140625" style="1"/>
    <col min="6922" max="6922" width="1.85546875" style="1" customWidth="1"/>
    <col min="6923" max="6924" width="9.140625" style="1"/>
    <col min="6925" max="6925" width="9.140625" style="1" bestFit="1" customWidth="1"/>
    <col min="6926" max="6926" width="2.42578125" style="1" customWidth="1"/>
    <col min="6927" max="6929" width="9.140625" style="1"/>
    <col min="6930" max="6930" width="2.28515625" style="1" customWidth="1"/>
    <col min="6931" max="6931" width="9.5703125" style="1" customWidth="1"/>
    <col min="6932" max="6932" width="6.28515625" style="1" customWidth="1"/>
    <col min="6933" max="6933" width="6.7109375" style="1" customWidth="1"/>
    <col min="6934" max="6934" width="3.140625" style="1" customWidth="1"/>
    <col min="6935" max="6937" width="9.140625" style="1"/>
    <col min="6938" max="6938" width="2.5703125" style="1" customWidth="1"/>
    <col min="6939" max="6941" width="9.140625" style="1"/>
    <col min="6942" max="6942" width="2.7109375" style="1" customWidth="1"/>
    <col min="6943" max="6945" width="9.140625" style="1"/>
    <col min="6946" max="6946" width="2.42578125" style="1" customWidth="1"/>
    <col min="6947" max="6949" width="9.140625" style="1"/>
    <col min="6950" max="6950" width="2.5703125" style="1" customWidth="1"/>
    <col min="6951" max="7169" width="9.140625" style="1"/>
    <col min="7170" max="7170" width="12.7109375" style="1" customWidth="1"/>
    <col min="7171" max="7171" width="9.140625" style="1" bestFit="1" customWidth="1"/>
    <col min="7172" max="7173" width="9.140625" style="1"/>
    <col min="7174" max="7174" width="2.140625" style="1" customWidth="1"/>
    <col min="7175" max="7175" width="9.28515625" style="1" customWidth="1"/>
    <col min="7176" max="7176" width="8.28515625" style="1" bestFit="1" customWidth="1"/>
    <col min="7177" max="7177" width="9.140625" style="1"/>
    <col min="7178" max="7178" width="1.85546875" style="1" customWidth="1"/>
    <col min="7179" max="7180" width="9.140625" style="1"/>
    <col min="7181" max="7181" width="9.140625" style="1" bestFit="1" customWidth="1"/>
    <col min="7182" max="7182" width="2.42578125" style="1" customWidth="1"/>
    <col min="7183" max="7185" width="9.140625" style="1"/>
    <col min="7186" max="7186" width="2.28515625" style="1" customWidth="1"/>
    <col min="7187" max="7187" width="9.5703125" style="1" customWidth="1"/>
    <col min="7188" max="7188" width="6.28515625" style="1" customWidth="1"/>
    <col min="7189" max="7189" width="6.7109375" style="1" customWidth="1"/>
    <col min="7190" max="7190" width="3.140625" style="1" customWidth="1"/>
    <col min="7191" max="7193" width="9.140625" style="1"/>
    <col min="7194" max="7194" width="2.5703125" style="1" customWidth="1"/>
    <col min="7195" max="7197" width="9.140625" style="1"/>
    <col min="7198" max="7198" width="2.7109375" style="1" customWidth="1"/>
    <col min="7199" max="7201" width="9.140625" style="1"/>
    <col min="7202" max="7202" width="2.42578125" style="1" customWidth="1"/>
    <col min="7203" max="7205" width="9.140625" style="1"/>
    <col min="7206" max="7206" width="2.5703125" style="1" customWidth="1"/>
    <col min="7207" max="7425" width="9.140625" style="1"/>
    <col min="7426" max="7426" width="12.7109375" style="1" customWidth="1"/>
    <col min="7427" max="7427" width="9.140625" style="1" bestFit="1" customWidth="1"/>
    <col min="7428" max="7429" width="9.140625" style="1"/>
    <col min="7430" max="7430" width="2.140625" style="1" customWidth="1"/>
    <col min="7431" max="7431" width="9.28515625" style="1" customWidth="1"/>
    <col min="7432" max="7432" width="8.28515625" style="1" bestFit="1" customWidth="1"/>
    <col min="7433" max="7433" width="9.140625" style="1"/>
    <col min="7434" max="7434" width="1.85546875" style="1" customWidth="1"/>
    <col min="7435" max="7436" width="9.140625" style="1"/>
    <col min="7437" max="7437" width="9.140625" style="1" bestFit="1" customWidth="1"/>
    <col min="7438" max="7438" width="2.42578125" style="1" customWidth="1"/>
    <col min="7439" max="7441" width="9.140625" style="1"/>
    <col min="7442" max="7442" width="2.28515625" style="1" customWidth="1"/>
    <col min="7443" max="7443" width="9.5703125" style="1" customWidth="1"/>
    <col min="7444" max="7444" width="6.28515625" style="1" customWidth="1"/>
    <col min="7445" max="7445" width="6.7109375" style="1" customWidth="1"/>
    <col min="7446" max="7446" width="3.140625" style="1" customWidth="1"/>
    <col min="7447" max="7449" width="9.140625" style="1"/>
    <col min="7450" max="7450" width="2.5703125" style="1" customWidth="1"/>
    <col min="7451" max="7453" width="9.140625" style="1"/>
    <col min="7454" max="7454" width="2.7109375" style="1" customWidth="1"/>
    <col min="7455" max="7457" width="9.140625" style="1"/>
    <col min="7458" max="7458" width="2.42578125" style="1" customWidth="1"/>
    <col min="7459" max="7461" width="9.140625" style="1"/>
    <col min="7462" max="7462" width="2.5703125" style="1" customWidth="1"/>
    <col min="7463" max="7681" width="9.140625" style="1"/>
    <col min="7682" max="7682" width="12.7109375" style="1" customWidth="1"/>
    <col min="7683" max="7683" width="9.140625" style="1" bestFit="1" customWidth="1"/>
    <col min="7684" max="7685" width="9.140625" style="1"/>
    <col min="7686" max="7686" width="2.140625" style="1" customWidth="1"/>
    <col min="7687" max="7687" width="9.28515625" style="1" customWidth="1"/>
    <col min="7688" max="7688" width="8.28515625" style="1" bestFit="1" customWidth="1"/>
    <col min="7689" max="7689" width="9.140625" style="1"/>
    <col min="7690" max="7690" width="1.85546875" style="1" customWidth="1"/>
    <col min="7691" max="7692" width="9.140625" style="1"/>
    <col min="7693" max="7693" width="9.140625" style="1" bestFit="1" customWidth="1"/>
    <col min="7694" max="7694" width="2.42578125" style="1" customWidth="1"/>
    <col min="7695" max="7697" width="9.140625" style="1"/>
    <col min="7698" max="7698" width="2.28515625" style="1" customWidth="1"/>
    <col min="7699" max="7699" width="9.5703125" style="1" customWidth="1"/>
    <col min="7700" max="7700" width="6.28515625" style="1" customWidth="1"/>
    <col min="7701" max="7701" width="6.7109375" style="1" customWidth="1"/>
    <col min="7702" max="7702" width="3.140625" style="1" customWidth="1"/>
    <col min="7703" max="7705" width="9.140625" style="1"/>
    <col min="7706" max="7706" width="2.5703125" style="1" customWidth="1"/>
    <col min="7707" max="7709" width="9.140625" style="1"/>
    <col min="7710" max="7710" width="2.7109375" style="1" customWidth="1"/>
    <col min="7711" max="7713" width="9.140625" style="1"/>
    <col min="7714" max="7714" width="2.42578125" style="1" customWidth="1"/>
    <col min="7715" max="7717" width="9.140625" style="1"/>
    <col min="7718" max="7718" width="2.5703125" style="1" customWidth="1"/>
    <col min="7719" max="7937" width="9.140625" style="1"/>
    <col min="7938" max="7938" width="12.7109375" style="1" customWidth="1"/>
    <col min="7939" max="7939" width="9.140625" style="1" bestFit="1" customWidth="1"/>
    <col min="7940" max="7941" width="9.140625" style="1"/>
    <col min="7942" max="7942" width="2.140625" style="1" customWidth="1"/>
    <col min="7943" max="7943" width="9.28515625" style="1" customWidth="1"/>
    <col min="7944" max="7944" width="8.28515625" style="1" bestFit="1" customWidth="1"/>
    <col min="7945" max="7945" width="9.140625" style="1"/>
    <col min="7946" max="7946" width="1.85546875" style="1" customWidth="1"/>
    <col min="7947" max="7948" width="9.140625" style="1"/>
    <col min="7949" max="7949" width="9.140625" style="1" bestFit="1" customWidth="1"/>
    <col min="7950" max="7950" width="2.42578125" style="1" customWidth="1"/>
    <col min="7951" max="7953" width="9.140625" style="1"/>
    <col min="7954" max="7954" width="2.28515625" style="1" customWidth="1"/>
    <col min="7955" max="7955" width="9.5703125" style="1" customWidth="1"/>
    <col min="7956" max="7956" width="6.28515625" style="1" customWidth="1"/>
    <col min="7957" max="7957" width="6.7109375" style="1" customWidth="1"/>
    <col min="7958" max="7958" width="3.140625" style="1" customWidth="1"/>
    <col min="7959" max="7961" width="9.140625" style="1"/>
    <col min="7962" max="7962" width="2.5703125" style="1" customWidth="1"/>
    <col min="7963" max="7965" width="9.140625" style="1"/>
    <col min="7966" max="7966" width="2.7109375" style="1" customWidth="1"/>
    <col min="7967" max="7969" width="9.140625" style="1"/>
    <col min="7970" max="7970" width="2.42578125" style="1" customWidth="1"/>
    <col min="7971" max="7973" width="9.140625" style="1"/>
    <col min="7974" max="7974" width="2.5703125" style="1" customWidth="1"/>
    <col min="7975" max="8193" width="9.140625" style="1"/>
    <col min="8194" max="8194" width="12.7109375" style="1" customWidth="1"/>
    <col min="8195" max="8195" width="9.140625" style="1" bestFit="1" customWidth="1"/>
    <col min="8196" max="8197" width="9.140625" style="1"/>
    <col min="8198" max="8198" width="2.140625" style="1" customWidth="1"/>
    <col min="8199" max="8199" width="9.28515625" style="1" customWidth="1"/>
    <col min="8200" max="8200" width="8.28515625" style="1" bestFit="1" customWidth="1"/>
    <col min="8201" max="8201" width="9.140625" style="1"/>
    <col min="8202" max="8202" width="1.85546875" style="1" customWidth="1"/>
    <col min="8203" max="8204" width="9.140625" style="1"/>
    <col min="8205" max="8205" width="9.140625" style="1" bestFit="1" customWidth="1"/>
    <col min="8206" max="8206" width="2.42578125" style="1" customWidth="1"/>
    <col min="8207" max="8209" width="9.140625" style="1"/>
    <col min="8210" max="8210" width="2.28515625" style="1" customWidth="1"/>
    <col min="8211" max="8211" width="9.5703125" style="1" customWidth="1"/>
    <col min="8212" max="8212" width="6.28515625" style="1" customWidth="1"/>
    <col min="8213" max="8213" width="6.7109375" style="1" customWidth="1"/>
    <col min="8214" max="8214" width="3.140625" style="1" customWidth="1"/>
    <col min="8215" max="8217" width="9.140625" style="1"/>
    <col min="8218" max="8218" width="2.5703125" style="1" customWidth="1"/>
    <col min="8219" max="8221" width="9.140625" style="1"/>
    <col min="8222" max="8222" width="2.7109375" style="1" customWidth="1"/>
    <col min="8223" max="8225" width="9.140625" style="1"/>
    <col min="8226" max="8226" width="2.42578125" style="1" customWidth="1"/>
    <col min="8227" max="8229" width="9.140625" style="1"/>
    <col min="8230" max="8230" width="2.5703125" style="1" customWidth="1"/>
    <col min="8231" max="8449" width="9.140625" style="1"/>
    <col min="8450" max="8450" width="12.7109375" style="1" customWidth="1"/>
    <col min="8451" max="8451" width="9.140625" style="1" bestFit="1" customWidth="1"/>
    <col min="8452" max="8453" width="9.140625" style="1"/>
    <col min="8454" max="8454" width="2.140625" style="1" customWidth="1"/>
    <col min="8455" max="8455" width="9.28515625" style="1" customWidth="1"/>
    <col min="8456" max="8456" width="8.28515625" style="1" bestFit="1" customWidth="1"/>
    <col min="8457" max="8457" width="9.140625" style="1"/>
    <col min="8458" max="8458" width="1.85546875" style="1" customWidth="1"/>
    <col min="8459" max="8460" width="9.140625" style="1"/>
    <col min="8461" max="8461" width="9.140625" style="1" bestFit="1" customWidth="1"/>
    <col min="8462" max="8462" width="2.42578125" style="1" customWidth="1"/>
    <col min="8463" max="8465" width="9.140625" style="1"/>
    <col min="8466" max="8466" width="2.28515625" style="1" customWidth="1"/>
    <col min="8467" max="8467" width="9.5703125" style="1" customWidth="1"/>
    <col min="8468" max="8468" width="6.28515625" style="1" customWidth="1"/>
    <col min="8469" max="8469" width="6.7109375" style="1" customWidth="1"/>
    <col min="8470" max="8470" width="3.140625" style="1" customWidth="1"/>
    <col min="8471" max="8473" width="9.140625" style="1"/>
    <col min="8474" max="8474" width="2.5703125" style="1" customWidth="1"/>
    <col min="8475" max="8477" width="9.140625" style="1"/>
    <col min="8478" max="8478" width="2.7109375" style="1" customWidth="1"/>
    <col min="8479" max="8481" width="9.140625" style="1"/>
    <col min="8482" max="8482" width="2.42578125" style="1" customWidth="1"/>
    <col min="8483" max="8485" width="9.140625" style="1"/>
    <col min="8486" max="8486" width="2.5703125" style="1" customWidth="1"/>
    <col min="8487" max="8705" width="9.140625" style="1"/>
    <col min="8706" max="8706" width="12.7109375" style="1" customWidth="1"/>
    <col min="8707" max="8707" width="9.140625" style="1" bestFit="1" customWidth="1"/>
    <col min="8708" max="8709" width="9.140625" style="1"/>
    <col min="8710" max="8710" width="2.140625" style="1" customWidth="1"/>
    <col min="8711" max="8711" width="9.28515625" style="1" customWidth="1"/>
    <col min="8712" max="8712" width="8.28515625" style="1" bestFit="1" customWidth="1"/>
    <col min="8713" max="8713" width="9.140625" style="1"/>
    <col min="8714" max="8714" width="1.85546875" style="1" customWidth="1"/>
    <col min="8715" max="8716" width="9.140625" style="1"/>
    <col min="8717" max="8717" width="9.140625" style="1" bestFit="1" customWidth="1"/>
    <col min="8718" max="8718" width="2.42578125" style="1" customWidth="1"/>
    <col min="8719" max="8721" width="9.140625" style="1"/>
    <col min="8722" max="8722" width="2.28515625" style="1" customWidth="1"/>
    <col min="8723" max="8723" width="9.5703125" style="1" customWidth="1"/>
    <col min="8724" max="8724" width="6.28515625" style="1" customWidth="1"/>
    <col min="8725" max="8725" width="6.7109375" style="1" customWidth="1"/>
    <col min="8726" max="8726" width="3.140625" style="1" customWidth="1"/>
    <col min="8727" max="8729" width="9.140625" style="1"/>
    <col min="8730" max="8730" width="2.5703125" style="1" customWidth="1"/>
    <col min="8731" max="8733" width="9.140625" style="1"/>
    <col min="8734" max="8734" width="2.7109375" style="1" customWidth="1"/>
    <col min="8735" max="8737" width="9.140625" style="1"/>
    <col min="8738" max="8738" width="2.42578125" style="1" customWidth="1"/>
    <col min="8739" max="8741" width="9.140625" style="1"/>
    <col min="8742" max="8742" width="2.5703125" style="1" customWidth="1"/>
    <col min="8743" max="8961" width="9.140625" style="1"/>
    <col min="8962" max="8962" width="12.7109375" style="1" customWidth="1"/>
    <col min="8963" max="8963" width="9.140625" style="1" bestFit="1" customWidth="1"/>
    <col min="8964" max="8965" width="9.140625" style="1"/>
    <col min="8966" max="8966" width="2.140625" style="1" customWidth="1"/>
    <col min="8967" max="8967" width="9.28515625" style="1" customWidth="1"/>
    <col min="8968" max="8968" width="8.28515625" style="1" bestFit="1" customWidth="1"/>
    <col min="8969" max="8969" width="9.140625" style="1"/>
    <col min="8970" max="8970" width="1.85546875" style="1" customWidth="1"/>
    <col min="8971" max="8972" width="9.140625" style="1"/>
    <col min="8973" max="8973" width="9.140625" style="1" bestFit="1" customWidth="1"/>
    <col min="8974" max="8974" width="2.42578125" style="1" customWidth="1"/>
    <col min="8975" max="8977" width="9.140625" style="1"/>
    <col min="8978" max="8978" width="2.28515625" style="1" customWidth="1"/>
    <col min="8979" max="8979" width="9.5703125" style="1" customWidth="1"/>
    <col min="8980" max="8980" width="6.28515625" style="1" customWidth="1"/>
    <col min="8981" max="8981" width="6.7109375" style="1" customWidth="1"/>
    <col min="8982" max="8982" width="3.140625" style="1" customWidth="1"/>
    <col min="8983" max="8985" width="9.140625" style="1"/>
    <col min="8986" max="8986" width="2.5703125" style="1" customWidth="1"/>
    <col min="8987" max="8989" width="9.140625" style="1"/>
    <col min="8990" max="8990" width="2.7109375" style="1" customWidth="1"/>
    <col min="8991" max="8993" width="9.140625" style="1"/>
    <col min="8994" max="8994" width="2.42578125" style="1" customWidth="1"/>
    <col min="8995" max="8997" width="9.140625" style="1"/>
    <col min="8998" max="8998" width="2.5703125" style="1" customWidth="1"/>
    <col min="8999" max="9217" width="9.140625" style="1"/>
    <col min="9218" max="9218" width="12.7109375" style="1" customWidth="1"/>
    <col min="9219" max="9219" width="9.140625" style="1" bestFit="1" customWidth="1"/>
    <col min="9220" max="9221" width="9.140625" style="1"/>
    <col min="9222" max="9222" width="2.140625" style="1" customWidth="1"/>
    <col min="9223" max="9223" width="9.28515625" style="1" customWidth="1"/>
    <col min="9224" max="9224" width="8.28515625" style="1" bestFit="1" customWidth="1"/>
    <col min="9225" max="9225" width="9.140625" style="1"/>
    <col min="9226" max="9226" width="1.85546875" style="1" customWidth="1"/>
    <col min="9227" max="9228" width="9.140625" style="1"/>
    <col min="9229" max="9229" width="9.140625" style="1" bestFit="1" customWidth="1"/>
    <col min="9230" max="9230" width="2.42578125" style="1" customWidth="1"/>
    <col min="9231" max="9233" width="9.140625" style="1"/>
    <col min="9234" max="9234" width="2.28515625" style="1" customWidth="1"/>
    <col min="9235" max="9235" width="9.5703125" style="1" customWidth="1"/>
    <col min="9236" max="9236" width="6.28515625" style="1" customWidth="1"/>
    <col min="9237" max="9237" width="6.7109375" style="1" customWidth="1"/>
    <col min="9238" max="9238" width="3.140625" style="1" customWidth="1"/>
    <col min="9239" max="9241" width="9.140625" style="1"/>
    <col min="9242" max="9242" width="2.5703125" style="1" customWidth="1"/>
    <col min="9243" max="9245" width="9.140625" style="1"/>
    <col min="9246" max="9246" width="2.7109375" style="1" customWidth="1"/>
    <col min="9247" max="9249" width="9.140625" style="1"/>
    <col min="9250" max="9250" width="2.42578125" style="1" customWidth="1"/>
    <col min="9251" max="9253" width="9.140625" style="1"/>
    <col min="9254" max="9254" width="2.5703125" style="1" customWidth="1"/>
    <col min="9255" max="9473" width="9.140625" style="1"/>
    <col min="9474" max="9474" width="12.7109375" style="1" customWidth="1"/>
    <col min="9475" max="9475" width="9.140625" style="1" bestFit="1" customWidth="1"/>
    <col min="9476" max="9477" width="9.140625" style="1"/>
    <col min="9478" max="9478" width="2.140625" style="1" customWidth="1"/>
    <col min="9479" max="9479" width="9.28515625" style="1" customWidth="1"/>
    <col min="9480" max="9480" width="8.28515625" style="1" bestFit="1" customWidth="1"/>
    <col min="9481" max="9481" width="9.140625" style="1"/>
    <col min="9482" max="9482" width="1.85546875" style="1" customWidth="1"/>
    <col min="9483" max="9484" width="9.140625" style="1"/>
    <col min="9485" max="9485" width="9.140625" style="1" bestFit="1" customWidth="1"/>
    <col min="9486" max="9486" width="2.42578125" style="1" customWidth="1"/>
    <col min="9487" max="9489" width="9.140625" style="1"/>
    <col min="9490" max="9490" width="2.28515625" style="1" customWidth="1"/>
    <col min="9491" max="9491" width="9.5703125" style="1" customWidth="1"/>
    <col min="9492" max="9492" width="6.28515625" style="1" customWidth="1"/>
    <col min="9493" max="9493" width="6.7109375" style="1" customWidth="1"/>
    <col min="9494" max="9494" width="3.140625" style="1" customWidth="1"/>
    <col min="9495" max="9497" width="9.140625" style="1"/>
    <col min="9498" max="9498" width="2.5703125" style="1" customWidth="1"/>
    <col min="9499" max="9501" width="9.140625" style="1"/>
    <col min="9502" max="9502" width="2.7109375" style="1" customWidth="1"/>
    <col min="9503" max="9505" width="9.140625" style="1"/>
    <col min="9506" max="9506" width="2.42578125" style="1" customWidth="1"/>
    <col min="9507" max="9509" width="9.140625" style="1"/>
    <col min="9510" max="9510" width="2.5703125" style="1" customWidth="1"/>
    <col min="9511" max="9729" width="9.140625" style="1"/>
    <col min="9730" max="9730" width="12.7109375" style="1" customWidth="1"/>
    <col min="9731" max="9731" width="9.140625" style="1" bestFit="1" customWidth="1"/>
    <col min="9732" max="9733" width="9.140625" style="1"/>
    <col min="9734" max="9734" width="2.140625" style="1" customWidth="1"/>
    <col min="9735" max="9735" width="9.28515625" style="1" customWidth="1"/>
    <col min="9736" max="9736" width="8.28515625" style="1" bestFit="1" customWidth="1"/>
    <col min="9737" max="9737" width="9.140625" style="1"/>
    <col min="9738" max="9738" width="1.85546875" style="1" customWidth="1"/>
    <col min="9739" max="9740" width="9.140625" style="1"/>
    <col min="9741" max="9741" width="9.140625" style="1" bestFit="1" customWidth="1"/>
    <col min="9742" max="9742" width="2.42578125" style="1" customWidth="1"/>
    <col min="9743" max="9745" width="9.140625" style="1"/>
    <col min="9746" max="9746" width="2.28515625" style="1" customWidth="1"/>
    <col min="9747" max="9747" width="9.5703125" style="1" customWidth="1"/>
    <col min="9748" max="9748" width="6.28515625" style="1" customWidth="1"/>
    <col min="9749" max="9749" width="6.7109375" style="1" customWidth="1"/>
    <col min="9750" max="9750" width="3.140625" style="1" customWidth="1"/>
    <col min="9751" max="9753" width="9.140625" style="1"/>
    <col min="9754" max="9754" width="2.5703125" style="1" customWidth="1"/>
    <col min="9755" max="9757" width="9.140625" style="1"/>
    <col min="9758" max="9758" width="2.7109375" style="1" customWidth="1"/>
    <col min="9759" max="9761" width="9.140625" style="1"/>
    <col min="9762" max="9762" width="2.42578125" style="1" customWidth="1"/>
    <col min="9763" max="9765" width="9.140625" style="1"/>
    <col min="9766" max="9766" width="2.5703125" style="1" customWidth="1"/>
    <col min="9767" max="9985" width="9.140625" style="1"/>
    <col min="9986" max="9986" width="12.7109375" style="1" customWidth="1"/>
    <col min="9987" max="9987" width="9.140625" style="1" bestFit="1" customWidth="1"/>
    <col min="9988" max="9989" width="9.140625" style="1"/>
    <col min="9990" max="9990" width="2.140625" style="1" customWidth="1"/>
    <col min="9991" max="9991" width="9.28515625" style="1" customWidth="1"/>
    <col min="9992" max="9992" width="8.28515625" style="1" bestFit="1" customWidth="1"/>
    <col min="9993" max="9993" width="9.140625" style="1"/>
    <col min="9994" max="9994" width="1.85546875" style="1" customWidth="1"/>
    <col min="9995" max="9996" width="9.140625" style="1"/>
    <col min="9997" max="9997" width="9.140625" style="1" bestFit="1" customWidth="1"/>
    <col min="9998" max="9998" width="2.42578125" style="1" customWidth="1"/>
    <col min="9999" max="10001" width="9.140625" style="1"/>
    <col min="10002" max="10002" width="2.28515625" style="1" customWidth="1"/>
    <col min="10003" max="10003" width="9.5703125" style="1" customWidth="1"/>
    <col min="10004" max="10004" width="6.28515625" style="1" customWidth="1"/>
    <col min="10005" max="10005" width="6.7109375" style="1" customWidth="1"/>
    <col min="10006" max="10006" width="3.140625" style="1" customWidth="1"/>
    <col min="10007" max="10009" width="9.140625" style="1"/>
    <col min="10010" max="10010" width="2.5703125" style="1" customWidth="1"/>
    <col min="10011" max="10013" width="9.140625" style="1"/>
    <col min="10014" max="10014" width="2.7109375" style="1" customWidth="1"/>
    <col min="10015" max="10017" width="9.140625" style="1"/>
    <col min="10018" max="10018" width="2.42578125" style="1" customWidth="1"/>
    <col min="10019" max="10021" width="9.140625" style="1"/>
    <col min="10022" max="10022" width="2.5703125" style="1" customWidth="1"/>
    <col min="10023" max="10241" width="9.140625" style="1"/>
    <col min="10242" max="10242" width="12.7109375" style="1" customWidth="1"/>
    <col min="10243" max="10243" width="9.140625" style="1" bestFit="1" customWidth="1"/>
    <col min="10244" max="10245" width="9.140625" style="1"/>
    <col min="10246" max="10246" width="2.140625" style="1" customWidth="1"/>
    <col min="10247" max="10247" width="9.28515625" style="1" customWidth="1"/>
    <col min="10248" max="10248" width="8.28515625" style="1" bestFit="1" customWidth="1"/>
    <col min="10249" max="10249" width="9.140625" style="1"/>
    <col min="10250" max="10250" width="1.85546875" style="1" customWidth="1"/>
    <col min="10251" max="10252" width="9.140625" style="1"/>
    <col min="10253" max="10253" width="9.140625" style="1" bestFit="1" customWidth="1"/>
    <col min="10254" max="10254" width="2.42578125" style="1" customWidth="1"/>
    <col min="10255" max="10257" width="9.140625" style="1"/>
    <col min="10258" max="10258" width="2.28515625" style="1" customWidth="1"/>
    <col min="10259" max="10259" width="9.5703125" style="1" customWidth="1"/>
    <col min="10260" max="10260" width="6.28515625" style="1" customWidth="1"/>
    <col min="10261" max="10261" width="6.7109375" style="1" customWidth="1"/>
    <col min="10262" max="10262" width="3.140625" style="1" customWidth="1"/>
    <col min="10263" max="10265" width="9.140625" style="1"/>
    <col min="10266" max="10266" width="2.5703125" style="1" customWidth="1"/>
    <col min="10267" max="10269" width="9.140625" style="1"/>
    <col min="10270" max="10270" width="2.7109375" style="1" customWidth="1"/>
    <col min="10271" max="10273" width="9.140625" style="1"/>
    <col min="10274" max="10274" width="2.42578125" style="1" customWidth="1"/>
    <col min="10275" max="10277" width="9.140625" style="1"/>
    <col min="10278" max="10278" width="2.5703125" style="1" customWidth="1"/>
    <col min="10279" max="10497" width="9.140625" style="1"/>
    <col min="10498" max="10498" width="12.7109375" style="1" customWidth="1"/>
    <col min="10499" max="10499" width="9.140625" style="1" bestFit="1" customWidth="1"/>
    <col min="10500" max="10501" width="9.140625" style="1"/>
    <col min="10502" max="10502" width="2.140625" style="1" customWidth="1"/>
    <col min="10503" max="10503" width="9.28515625" style="1" customWidth="1"/>
    <col min="10504" max="10504" width="8.28515625" style="1" bestFit="1" customWidth="1"/>
    <col min="10505" max="10505" width="9.140625" style="1"/>
    <col min="10506" max="10506" width="1.85546875" style="1" customWidth="1"/>
    <col min="10507" max="10508" width="9.140625" style="1"/>
    <col min="10509" max="10509" width="9.140625" style="1" bestFit="1" customWidth="1"/>
    <col min="10510" max="10510" width="2.42578125" style="1" customWidth="1"/>
    <col min="10511" max="10513" width="9.140625" style="1"/>
    <col min="10514" max="10514" width="2.28515625" style="1" customWidth="1"/>
    <col min="10515" max="10515" width="9.5703125" style="1" customWidth="1"/>
    <col min="10516" max="10516" width="6.28515625" style="1" customWidth="1"/>
    <col min="10517" max="10517" width="6.7109375" style="1" customWidth="1"/>
    <col min="10518" max="10518" width="3.140625" style="1" customWidth="1"/>
    <col min="10519" max="10521" width="9.140625" style="1"/>
    <col min="10522" max="10522" width="2.5703125" style="1" customWidth="1"/>
    <col min="10523" max="10525" width="9.140625" style="1"/>
    <col min="10526" max="10526" width="2.7109375" style="1" customWidth="1"/>
    <col min="10527" max="10529" width="9.140625" style="1"/>
    <col min="10530" max="10530" width="2.42578125" style="1" customWidth="1"/>
    <col min="10531" max="10533" width="9.140625" style="1"/>
    <col min="10534" max="10534" width="2.5703125" style="1" customWidth="1"/>
    <col min="10535" max="10753" width="9.140625" style="1"/>
    <col min="10754" max="10754" width="12.7109375" style="1" customWidth="1"/>
    <col min="10755" max="10755" width="9.140625" style="1" bestFit="1" customWidth="1"/>
    <col min="10756" max="10757" width="9.140625" style="1"/>
    <col min="10758" max="10758" width="2.140625" style="1" customWidth="1"/>
    <col min="10759" max="10759" width="9.28515625" style="1" customWidth="1"/>
    <col min="10760" max="10760" width="8.28515625" style="1" bestFit="1" customWidth="1"/>
    <col min="10761" max="10761" width="9.140625" style="1"/>
    <col min="10762" max="10762" width="1.85546875" style="1" customWidth="1"/>
    <col min="10763" max="10764" width="9.140625" style="1"/>
    <col min="10765" max="10765" width="9.140625" style="1" bestFit="1" customWidth="1"/>
    <col min="10766" max="10766" width="2.42578125" style="1" customWidth="1"/>
    <col min="10767" max="10769" width="9.140625" style="1"/>
    <col min="10770" max="10770" width="2.28515625" style="1" customWidth="1"/>
    <col min="10771" max="10771" width="9.5703125" style="1" customWidth="1"/>
    <col min="10772" max="10772" width="6.28515625" style="1" customWidth="1"/>
    <col min="10773" max="10773" width="6.7109375" style="1" customWidth="1"/>
    <col min="10774" max="10774" width="3.140625" style="1" customWidth="1"/>
    <col min="10775" max="10777" width="9.140625" style="1"/>
    <col min="10778" max="10778" width="2.5703125" style="1" customWidth="1"/>
    <col min="10779" max="10781" width="9.140625" style="1"/>
    <col min="10782" max="10782" width="2.7109375" style="1" customWidth="1"/>
    <col min="10783" max="10785" width="9.140625" style="1"/>
    <col min="10786" max="10786" width="2.42578125" style="1" customWidth="1"/>
    <col min="10787" max="10789" width="9.140625" style="1"/>
    <col min="10790" max="10790" width="2.5703125" style="1" customWidth="1"/>
    <col min="10791" max="11009" width="9.140625" style="1"/>
    <col min="11010" max="11010" width="12.7109375" style="1" customWidth="1"/>
    <col min="11011" max="11011" width="9.140625" style="1" bestFit="1" customWidth="1"/>
    <col min="11012" max="11013" width="9.140625" style="1"/>
    <col min="11014" max="11014" width="2.140625" style="1" customWidth="1"/>
    <col min="11015" max="11015" width="9.28515625" style="1" customWidth="1"/>
    <col min="11016" max="11016" width="8.28515625" style="1" bestFit="1" customWidth="1"/>
    <col min="11017" max="11017" width="9.140625" style="1"/>
    <col min="11018" max="11018" width="1.85546875" style="1" customWidth="1"/>
    <col min="11019" max="11020" width="9.140625" style="1"/>
    <col min="11021" max="11021" width="9.140625" style="1" bestFit="1" customWidth="1"/>
    <col min="11022" max="11022" width="2.42578125" style="1" customWidth="1"/>
    <col min="11023" max="11025" width="9.140625" style="1"/>
    <col min="11026" max="11026" width="2.28515625" style="1" customWidth="1"/>
    <col min="11027" max="11027" width="9.5703125" style="1" customWidth="1"/>
    <col min="11028" max="11028" width="6.28515625" style="1" customWidth="1"/>
    <col min="11029" max="11029" width="6.7109375" style="1" customWidth="1"/>
    <col min="11030" max="11030" width="3.140625" style="1" customWidth="1"/>
    <col min="11031" max="11033" width="9.140625" style="1"/>
    <col min="11034" max="11034" width="2.5703125" style="1" customWidth="1"/>
    <col min="11035" max="11037" width="9.140625" style="1"/>
    <col min="11038" max="11038" width="2.7109375" style="1" customWidth="1"/>
    <col min="11039" max="11041" width="9.140625" style="1"/>
    <col min="11042" max="11042" width="2.42578125" style="1" customWidth="1"/>
    <col min="11043" max="11045" width="9.140625" style="1"/>
    <col min="11046" max="11046" width="2.5703125" style="1" customWidth="1"/>
    <col min="11047" max="11265" width="9.140625" style="1"/>
    <col min="11266" max="11266" width="12.7109375" style="1" customWidth="1"/>
    <col min="11267" max="11267" width="9.140625" style="1" bestFit="1" customWidth="1"/>
    <col min="11268" max="11269" width="9.140625" style="1"/>
    <col min="11270" max="11270" width="2.140625" style="1" customWidth="1"/>
    <col min="11271" max="11271" width="9.28515625" style="1" customWidth="1"/>
    <col min="11272" max="11272" width="8.28515625" style="1" bestFit="1" customWidth="1"/>
    <col min="11273" max="11273" width="9.140625" style="1"/>
    <col min="11274" max="11274" width="1.85546875" style="1" customWidth="1"/>
    <col min="11275" max="11276" width="9.140625" style="1"/>
    <col min="11277" max="11277" width="9.140625" style="1" bestFit="1" customWidth="1"/>
    <col min="11278" max="11278" width="2.42578125" style="1" customWidth="1"/>
    <col min="11279" max="11281" width="9.140625" style="1"/>
    <col min="11282" max="11282" width="2.28515625" style="1" customWidth="1"/>
    <col min="11283" max="11283" width="9.5703125" style="1" customWidth="1"/>
    <col min="11284" max="11284" width="6.28515625" style="1" customWidth="1"/>
    <col min="11285" max="11285" width="6.7109375" style="1" customWidth="1"/>
    <col min="11286" max="11286" width="3.140625" style="1" customWidth="1"/>
    <col min="11287" max="11289" width="9.140625" style="1"/>
    <col min="11290" max="11290" width="2.5703125" style="1" customWidth="1"/>
    <col min="11291" max="11293" width="9.140625" style="1"/>
    <col min="11294" max="11294" width="2.7109375" style="1" customWidth="1"/>
    <col min="11295" max="11297" width="9.140625" style="1"/>
    <col min="11298" max="11298" width="2.42578125" style="1" customWidth="1"/>
    <col min="11299" max="11301" width="9.140625" style="1"/>
    <col min="11302" max="11302" width="2.5703125" style="1" customWidth="1"/>
    <col min="11303" max="11521" width="9.140625" style="1"/>
    <col min="11522" max="11522" width="12.7109375" style="1" customWidth="1"/>
    <col min="11523" max="11523" width="9.140625" style="1" bestFit="1" customWidth="1"/>
    <col min="11524" max="11525" width="9.140625" style="1"/>
    <col min="11526" max="11526" width="2.140625" style="1" customWidth="1"/>
    <col min="11527" max="11527" width="9.28515625" style="1" customWidth="1"/>
    <col min="11528" max="11528" width="8.28515625" style="1" bestFit="1" customWidth="1"/>
    <col min="11529" max="11529" width="9.140625" style="1"/>
    <col min="11530" max="11530" width="1.85546875" style="1" customWidth="1"/>
    <col min="11531" max="11532" width="9.140625" style="1"/>
    <col min="11533" max="11533" width="9.140625" style="1" bestFit="1" customWidth="1"/>
    <col min="11534" max="11534" width="2.42578125" style="1" customWidth="1"/>
    <col min="11535" max="11537" width="9.140625" style="1"/>
    <col min="11538" max="11538" width="2.28515625" style="1" customWidth="1"/>
    <col min="11539" max="11539" width="9.5703125" style="1" customWidth="1"/>
    <col min="11540" max="11540" width="6.28515625" style="1" customWidth="1"/>
    <col min="11541" max="11541" width="6.7109375" style="1" customWidth="1"/>
    <col min="11542" max="11542" width="3.140625" style="1" customWidth="1"/>
    <col min="11543" max="11545" width="9.140625" style="1"/>
    <col min="11546" max="11546" width="2.5703125" style="1" customWidth="1"/>
    <col min="11547" max="11549" width="9.140625" style="1"/>
    <col min="11550" max="11550" width="2.7109375" style="1" customWidth="1"/>
    <col min="11551" max="11553" width="9.140625" style="1"/>
    <col min="11554" max="11554" width="2.42578125" style="1" customWidth="1"/>
    <col min="11555" max="11557" width="9.140625" style="1"/>
    <col min="11558" max="11558" width="2.5703125" style="1" customWidth="1"/>
    <col min="11559" max="11777" width="9.140625" style="1"/>
    <col min="11778" max="11778" width="12.7109375" style="1" customWidth="1"/>
    <col min="11779" max="11779" width="9.140625" style="1" bestFit="1" customWidth="1"/>
    <col min="11780" max="11781" width="9.140625" style="1"/>
    <col min="11782" max="11782" width="2.140625" style="1" customWidth="1"/>
    <col min="11783" max="11783" width="9.28515625" style="1" customWidth="1"/>
    <col min="11784" max="11784" width="8.28515625" style="1" bestFit="1" customWidth="1"/>
    <col min="11785" max="11785" width="9.140625" style="1"/>
    <col min="11786" max="11786" width="1.85546875" style="1" customWidth="1"/>
    <col min="11787" max="11788" width="9.140625" style="1"/>
    <col min="11789" max="11789" width="9.140625" style="1" bestFit="1" customWidth="1"/>
    <col min="11790" max="11790" width="2.42578125" style="1" customWidth="1"/>
    <col min="11791" max="11793" width="9.140625" style="1"/>
    <col min="11794" max="11794" width="2.28515625" style="1" customWidth="1"/>
    <col min="11795" max="11795" width="9.5703125" style="1" customWidth="1"/>
    <col min="11796" max="11796" width="6.28515625" style="1" customWidth="1"/>
    <col min="11797" max="11797" width="6.7109375" style="1" customWidth="1"/>
    <col min="11798" max="11798" width="3.140625" style="1" customWidth="1"/>
    <col min="11799" max="11801" width="9.140625" style="1"/>
    <col min="11802" max="11802" width="2.5703125" style="1" customWidth="1"/>
    <col min="11803" max="11805" width="9.140625" style="1"/>
    <col min="11806" max="11806" width="2.7109375" style="1" customWidth="1"/>
    <col min="11807" max="11809" width="9.140625" style="1"/>
    <col min="11810" max="11810" width="2.42578125" style="1" customWidth="1"/>
    <col min="11811" max="11813" width="9.140625" style="1"/>
    <col min="11814" max="11814" width="2.5703125" style="1" customWidth="1"/>
    <col min="11815" max="12033" width="9.140625" style="1"/>
    <col min="12034" max="12034" width="12.7109375" style="1" customWidth="1"/>
    <col min="12035" max="12035" width="9.140625" style="1" bestFit="1" customWidth="1"/>
    <col min="12036" max="12037" width="9.140625" style="1"/>
    <col min="12038" max="12038" width="2.140625" style="1" customWidth="1"/>
    <col min="12039" max="12039" width="9.28515625" style="1" customWidth="1"/>
    <col min="12040" max="12040" width="8.28515625" style="1" bestFit="1" customWidth="1"/>
    <col min="12041" max="12041" width="9.140625" style="1"/>
    <col min="12042" max="12042" width="1.85546875" style="1" customWidth="1"/>
    <col min="12043" max="12044" width="9.140625" style="1"/>
    <col min="12045" max="12045" width="9.140625" style="1" bestFit="1" customWidth="1"/>
    <col min="12046" max="12046" width="2.42578125" style="1" customWidth="1"/>
    <col min="12047" max="12049" width="9.140625" style="1"/>
    <col min="12050" max="12050" width="2.28515625" style="1" customWidth="1"/>
    <col min="12051" max="12051" width="9.5703125" style="1" customWidth="1"/>
    <col min="12052" max="12052" width="6.28515625" style="1" customWidth="1"/>
    <col min="12053" max="12053" width="6.7109375" style="1" customWidth="1"/>
    <col min="12054" max="12054" width="3.140625" style="1" customWidth="1"/>
    <col min="12055" max="12057" width="9.140625" style="1"/>
    <col min="12058" max="12058" width="2.5703125" style="1" customWidth="1"/>
    <col min="12059" max="12061" width="9.140625" style="1"/>
    <col min="12062" max="12062" width="2.7109375" style="1" customWidth="1"/>
    <col min="12063" max="12065" width="9.140625" style="1"/>
    <col min="12066" max="12066" width="2.42578125" style="1" customWidth="1"/>
    <col min="12067" max="12069" width="9.140625" style="1"/>
    <col min="12070" max="12070" width="2.5703125" style="1" customWidth="1"/>
    <col min="12071" max="12289" width="9.140625" style="1"/>
    <col min="12290" max="12290" width="12.7109375" style="1" customWidth="1"/>
    <col min="12291" max="12291" width="9.140625" style="1" bestFit="1" customWidth="1"/>
    <col min="12292" max="12293" width="9.140625" style="1"/>
    <col min="12294" max="12294" width="2.140625" style="1" customWidth="1"/>
    <col min="12295" max="12295" width="9.28515625" style="1" customWidth="1"/>
    <col min="12296" max="12296" width="8.28515625" style="1" bestFit="1" customWidth="1"/>
    <col min="12297" max="12297" width="9.140625" style="1"/>
    <col min="12298" max="12298" width="1.85546875" style="1" customWidth="1"/>
    <col min="12299" max="12300" width="9.140625" style="1"/>
    <col min="12301" max="12301" width="9.140625" style="1" bestFit="1" customWidth="1"/>
    <col min="12302" max="12302" width="2.42578125" style="1" customWidth="1"/>
    <col min="12303" max="12305" width="9.140625" style="1"/>
    <col min="12306" max="12306" width="2.28515625" style="1" customWidth="1"/>
    <col min="12307" max="12307" width="9.5703125" style="1" customWidth="1"/>
    <col min="12308" max="12308" width="6.28515625" style="1" customWidth="1"/>
    <col min="12309" max="12309" width="6.7109375" style="1" customWidth="1"/>
    <col min="12310" max="12310" width="3.140625" style="1" customWidth="1"/>
    <col min="12311" max="12313" width="9.140625" style="1"/>
    <col min="12314" max="12314" width="2.5703125" style="1" customWidth="1"/>
    <col min="12315" max="12317" width="9.140625" style="1"/>
    <col min="12318" max="12318" width="2.7109375" style="1" customWidth="1"/>
    <col min="12319" max="12321" width="9.140625" style="1"/>
    <col min="12322" max="12322" width="2.42578125" style="1" customWidth="1"/>
    <col min="12323" max="12325" width="9.140625" style="1"/>
    <col min="12326" max="12326" width="2.5703125" style="1" customWidth="1"/>
    <col min="12327" max="12545" width="9.140625" style="1"/>
    <col min="12546" max="12546" width="12.7109375" style="1" customWidth="1"/>
    <col min="12547" max="12547" width="9.140625" style="1" bestFit="1" customWidth="1"/>
    <col min="12548" max="12549" width="9.140625" style="1"/>
    <col min="12550" max="12550" width="2.140625" style="1" customWidth="1"/>
    <col min="12551" max="12551" width="9.28515625" style="1" customWidth="1"/>
    <col min="12552" max="12552" width="8.28515625" style="1" bestFit="1" customWidth="1"/>
    <col min="12553" max="12553" width="9.140625" style="1"/>
    <col min="12554" max="12554" width="1.85546875" style="1" customWidth="1"/>
    <col min="12555" max="12556" width="9.140625" style="1"/>
    <col min="12557" max="12557" width="9.140625" style="1" bestFit="1" customWidth="1"/>
    <col min="12558" max="12558" width="2.42578125" style="1" customWidth="1"/>
    <col min="12559" max="12561" width="9.140625" style="1"/>
    <col min="12562" max="12562" width="2.28515625" style="1" customWidth="1"/>
    <col min="12563" max="12563" width="9.5703125" style="1" customWidth="1"/>
    <col min="12564" max="12564" width="6.28515625" style="1" customWidth="1"/>
    <col min="12565" max="12565" width="6.7109375" style="1" customWidth="1"/>
    <col min="12566" max="12566" width="3.140625" style="1" customWidth="1"/>
    <col min="12567" max="12569" width="9.140625" style="1"/>
    <col min="12570" max="12570" width="2.5703125" style="1" customWidth="1"/>
    <col min="12571" max="12573" width="9.140625" style="1"/>
    <col min="12574" max="12574" width="2.7109375" style="1" customWidth="1"/>
    <col min="12575" max="12577" width="9.140625" style="1"/>
    <col min="12578" max="12578" width="2.42578125" style="1" customWidth="1"/>
    <col min="12579" max="12581" width="9.140625" style="1"/>
    <col min="12582" max="12582" width="2.5703125" style="1" customWidth="1"/>
    <col min="12583" max="12801" width="9.140625" style="1"/>
    <col min="12802" max="12802" width="12.7109375" style="1" customWidth="1"/>
    <col min="12803" max="12803" width="9.140625" style="1" bestFit="1" customWidth="1"/>
    <col min="12804" max="12805" width="9.140625" style="1"/>
    <col min="12806" max="12806" width="2.140625" style="1" customWidth="1"/>
    <col min="12807" max="12807" width="9.28515625" style="1" customWidth="1"/>
    <col min="12808" max="12808" width="8.28515625" style="1" bestFit="1" customWidth="1"/>
    <col min="12809" max="12809" width="9.140625" style="1"/>
    <col min="12810" max="12810" width="1.85546875" style="1" customWidth="1"/>
    <col min="12811" max="12812" width="9.140625" style="1"/>
    <col min="12813" max="12813" width="9.140625" style="1" bestFit="1" customWidth="1"/>
    <col min="12814" max="12814" width="2.42578125" style="1" customWidth="1"/>
    <col min="12815" max="12817" width="9.140625" style="1"/>
    <col min="12818" max="12818" width="2.28515625" style="1" customWidth="1"/>
    <col min="12819" max="12819" width="9.5703125" style="1" customWidth="1"/>
    <col min="12820" max="12820" width="6.28515625" style="1" customWidth="1"/>
    <col min="12821" max="12821" width="6.7109375" style="1" customWidth="1"/>
    <col min="12822" max="12822" width="3.140625" style="1" customWidth="1"/>
    <col min="12823" max="12825" width="9.140625" style="1"/>
    <col min="12826" max="12826" width="2.5703125" style="1" customWidth="1"/>
    <col min="12827" max="12829" width="9.140625" style="1"/>
    <col min="12830" max="12830" width="2.7109375" style="1" customWidth="1"/>
    <col min="12831" max="12833" width="9.140625" style="1"/>
    <col min="12834" max="12834" width="2.42578125" style="1" customWidth="1"/>
    <col min="12835" max="12837" width="9.140625" style="1"/>
    <col min="12838" max="12838" width="2.5703125" style="1" customWidth="1"/>
    <col min="12839" max="13057" width="9.140625" style="1"/>
    <col min="13058" max="13058" width="12.7109375" style="1" customWidth="1"/>
    <col min="13059" max="13059" width="9.140625" style="1" bestFit="1" customWidth="1"/>
    <col min="13060" max="13061" width="9.140625" style="1"/>
    <col min="13062" max="13062" width="2.140625" style="1" customWidth="1"/>
    <col min="13063" max="13063" width="9.28515625" style="1" customWidth="1"/>
    <col min="13064" max="13064" width="8.28515625" style="1" bestFit="1" customWidth="1"/>
    <col min="13065" max="13065" width="9.140625" style="1"/>
    <col min="13066" max="13066" width="1.85546875" style="1" customWidth="1"/>
    <col min="13067" max="13068" width="9.140625" style="1"/>
    <col min="13069" max="13069" width="9.140625" style="1" bestFit="1" customWidth="1"/>
    <col min="13070" max="13070" width="2.42578125" style="1" customWidth="1"/>
    <col min="13071" max="13073" width="9.140625" style="1"/>
    <col min="13074" max="13074" width="2.28515625" style="1" customWidth="1"/>
    <col min="13075" max="13075" width="9.5703125" style="1" customWidth="1"/>
    <col min="13076" max="13076" width="6.28515625" style="1" customWidth="1"/>
    <col min="13077" max="13077" width="6.7109375" style="1" customWidth="1"/>
    <col min="13078" max="13078" width="3.140625" style="1" customWidth="1"/>
    <col min="13079" max="13081" width="9.140625" style="1"/>
    <col min="13082" max="13082" width="2.5703125" style="1" customWidth="1"/>
    <col min="13083" max="13085" width="9.140625" style="1"/>
    <col min="13086" max="13086" width="2.7109375" style="1" customWidth="1"/>
    <col min="13087" max="13089" width="9.140625" style="1"/>
    <col min="13090" max="13090" width="2.42578125" style="1" customWidth="1"/>
    <col min="13091" max="13093" width="9.140625" style="1"/>
    <col min="13094" max="13094" width="2.5703125" style="1" customWidth="1"/>
    <col min="13095" max="13313" width="9.140625" style="1"/>
    <col min="13314" max="13314" width="12.7109375" style="1" customWidth="1"/>
    <col min="13315" max="13315" width="9.140625" style="1" bestFit="1" customWidth="1"/>
    <col min="13316" max="13317" width="9.140625" style="1"/>
    <col min="13318" max="13318" width="2.140625" style="1" customWidth="1"/>
    <col min="13319" max="13319" width="9.28515625" style="1" customWidth="1"/>
    <col min="13320" max="13320" width="8.28515625" style="1" bestFit="1" customWidth="1"/>
    <col min="13321" max="13321" width="9.140625" style="1"/>
    <col min="13322" max="13322" width="1.85546875" style="1" customWidth="1"/>
    <col min="13323" max="13324" width="9.140625" style="1"/>
    <col min="13325" max="13325" width="9.140625" style="1" bestFit="1" customWidth="1"/>
    <col min="13326" max="13326" width="2.42578125" style="1" customWidth="1"/>
    <col min="13327" max="13329" width="9.140625" style="1"/>
    <col min="13330" max="13330" width="2.28515625" style="1" customWidth="1"/>
    <col min="13331" max="13331" width="9.5703125" style="1" customWidth="1"/>
    <col min="13332" max="13332" width="6.28515625" style="1" customWidth="1"/>
    <col min="13333" max="13333" width="6.7109375" style="1" customWidth="1"/>
    <col min="13334" max="13334" width="3.140625" style="1" customWidth="1"/>
    <col min="13335" max="13337" width="9.140625" style="1"/>
    <col min="13338" max="13338" width="2.5703125" style="1" customWidth="1"/>
    <col min="13339" max="13341" width="9.140625" style="1"/>
    <col min="13342" max="13342" width="2.7109375" style="1" customWidth="1"/>
    <col min="13343" max="13345" width="9.140625" style="1"/>
    <col min="13346" max="13346" width="2.42578125" style="1" customWidth="1"/>
    <col min="13347" max="13349" width="9.140625" style="1"/>
    <col min="13350" max="13350" width="2.5703125" style="1" customWidth="1"/>
    <col min="13351" max="13569" width="9.140625" style="1"/>
    <col min="13570" max="13570" width="12.7109375" style="1" customWidth="1"/>
    <col min="13571" max="13571" width="9.140625" style="1" bestFit="1" customWidth="1"/>
    <col min="13572" max="13573" width="9.140625" style="1"/>
    <col min="13574" max="13574" width="2.140625" style="1" customWidth="1"/>
    <col min="13575" max="13575" width="9.28515625" style="1" customWidth="1"/>
    <col min="13576" max="13576" width="8.28515625" style="1" bestFit="1" customWidth="1"/>
    <col min="13577" max="13577" width="9.140625" style="1"/>
    <col min="13578" max="13578" width="1.85546875" style="1" customWidth="1"/>
    <col min="13579" max="13580" width="9.140625" style="1"/>
    <col min="13581" max="13581" width="9.140625" style="1" bestFit="1" customWidth="1"/>
    <col min="13582" max="13582" width="2.42578125" style="1" customWidth="1"/>
    <col min="13583" max="13585" width="9.140625" style="1"/>
    <col min="13586" max="13586" width="2.28515625" style="1" customWidth="1"/>
    <col min="13587" max="13587" width="9.5703125" style="1" customWidth="1"/>
    <col min="13588" max="13588" width="6.28515625" style="1" customWidth="1"/>
    <col min="13589" max="13589" width="6.7109375" style="1" customWidth="1"/>
    <col min="13590" max="13590" width="3.140625" style="1" customWidth="1"/>
    <col min="13591" max="13593" width="9.140625" style="1"/>
    <col min="13594" max="13594" width="2.5703125" style="1" customWidth="1"/>
    <col min="13595" max="13597" width="9.140625" style="1"/>
    <col min="13598" max="13598" width="2.7109375" style="1" customWidth="1"/>
    <col min="13599" max="13601" width="9.140625" style="1"/>
    <col min="13602" max="13602" width="2.42578125" style="1" customWidth="1"/>
    <col min="13603" max="13605" width="9.140625" style="1"/>
    <col min="13606" max="13606" width="2.5703125" style="1" customWidth="1"/>
    <col min="13607" max="13825" width="9.140625" style="1"/>
    <col min="13826" max="13826" width="12.7109375" style="1" customWidth="1"/>
    <col min="13827" max="13827" width="9.140625" style="1" bestFit="1" customWidth="1"/>
    <col min="13828" max="13829" width="9.140625" style="1"/>
    <col min="13830" max="13830" width="2.140625" style="1" customWidth="1"/>
    <col min="13831" max="13831" width="9.28515625" style="1" customWidth="1"/>
    <col min="13832" max="13832" width="8.28515625" style="1" bestFit="1" customWidth="1"/>
    <col min="13833" max="13833" width="9.140625" style="1"/>
    <col min="13834" max="13834" width="1.85546875" style="1" customWidth="1"/>
    <col min="13835" max="13836" width="9.140625" style="1"/>
    <col min="13837" max="13837" width="9.140625" style="1" bestFit="1" customWidth="1"/>
    <col min="13838" max="13838" width="2.42578125" style="1" customWidth="1"/>
    <col min="13839" max="13841" width="9.140625" style="1"/>
    <col min="13842" max="13842" width="2.28515625" style="1" customWidth="1"/>
    <col min="13843" max="13843" width="9.5703125" style="1" customWidth="1"/>
    <col min="13844" max="13844" width="6.28515625" style="1" customWidth="1"/>
    <col min="13845" max="13845" width="6.7109375" style="1" customWidth="1"/>
    <col min="13846" max="13846" width="3.140625" style="1" customWidth="1"/>
    <col min="13847" max="13849" width="9.140625" style="1"/>
    <col min="13850" max="13850" width="2.5703125" style="1" customWidth="1"/>
    <col min="13851" max="13853" width="9.140625" style="1"/>
    <col min="13854" max="13854" width="2.7109375" style="1" customWidth="1"/>
    <col min="13855" max="13857" width="9.140625" style="1"/>
    <col min="13858" max="13858" width="2.42578125" style="1" customWidth="1"/>
    <col min="13859" max="13861" width="9.140625" style="1"/>
    <col min="13862" max="13862" width="2.5703125" style="1" customWidth="1"/>
    <col min="13863" max="14081" width="9.140625" style="1"/>
    <col min="14082" max="14082" width="12.7109375" style="1" customWidth="1"/>
    <col min="14083" max="14083" width="9.140625" style="1" bestFit="1" customWidth="1"/>
    <col min="14084" max="14085" width="9.140625" style="1"/>
    <col min="14086" max="14086" width="2.140625" style="1" customWidth="1"/>
    <col min="14087" max="14087" width="9.28515625" style="1" customWidth="1"/>
    <col min="14088" max="14088" width="8.28515625" style="1" bestFit="1" customWidth="1"/>
    <col min="14089" max="14089" width="9.140625" style="1"/>
    <col min="14090" max="14090" width="1.85546875" style="1" customWidth="1"/>
    <col min="14091" max="14092" width="9.140625" style="1"/>
    <col min="14093" max="14093" width="9.140625" style="1" bestFit="1" customWidth="1"/>
    <col min="14094" max="14094" width="2.42578125" style="1" customWidth="1"/>
    <col min="14095" max="14097" width="9.140625" style="1"/>
    <col min="14098" max="14098" width="2.28515625" style="1" customWidth="1"/>
    <col min="14099" max="14099" width="9.5703125" style="1" customWidth="1"/>
    <col min="14100" max="14100" width="6.28515625" style="1" customWidth="1"/>
    <col min="14101" max="14101" width="6.7109375" style="1" customWidth="1"/>
    <col min="14102" max="14102" width="3.140625" style="1" customWidth="1"/>
    <col min="14103" max="14105" width="9.140625" style="1"/>
    <col min="14106" max="14106" width="2.5703125" style="1" customWidth="1"/>
    <col min="14107" max="14109" width="9.140625" style="1"/>
    <col min="14110" max="14110" width="2.7109375" style="1" customWidth="1"/>
    <col min="14111" max="14113" width="9.140625" style="1"/>
    <col min="14114" max="14114" width="2.42578125" style="1" customWidth="1"/>
    <col min="14115" max="14117" width="9.140625" style="1"/>
    <col min="14118" max="14118" width="2.5703125" style="1" customWidth="1"/>
    <col min="14119" max="14337" width="9.140625" style="1"/>
    <col min="14338" max="14338" width="12.7109375" style="1" customWidth="1"/>
    <col min="14339" max="14339" width="9.140625" style="1" bestFit="1" customWidth="1"/>
    <col min="14340" max="14341" width="9.140625" style="1"/>
    <col min="14342" max="14342" width="2.140625" style="1" customWidth="1"/>
    <col min="14343" max="14343" width="9.28515625" style="1" customWidth="1"/>
    <col min="14344" max="14344" width="8.28515625" style="1" bestFit="1" customWidth="1"/>
    <col min="14345" max="14345" width="9.140625" style="1"/>
    <col min="14346" max="14346" width="1.85546875" style="1" customWidth="1"/>
    <col min="14347" max="14348" width="9.140625" style="1"/>
    <col min="14349" max="14349" width="9.140625" style="1" bestFit="1" customWidth="1"/>
    <col min="14350" max="14350" width="2.42578125" style="1" customWidth="1"/>
    <col min="14351" max="14353" width="9.140625" style="1"/>
    <col min="14354" max="14354" width="2.28515625" style="1" customWidth="1"/>
    <col min="14355" max="14355" width="9.5703125" style="1" customWidth="1"/>
    <col min="14356" max="14356" width="6.28515625" style="1" customWidth="1"/>
    <col min="14357" max="14357" width="6.7109375" style="1" customWidth="1"/>
    <col min="14358" max="14358" width="3.140625" style="1" customWidth="1"/>
    <col min="14359" max="14361" width="9.140625" style="1"/>
    <col min="14362" max="14362" width="2.5703125" style="1" customWidth="1"/>
    <col min="14363" max="14365" width="9.140625" style="1"/>
    <col min="14366" max="14366" width="2.7109375" style="1" customWidth="1"/>
    <col min="14367" max="14369" width="9.140625" style="1"/>
    <col min="14370" max="14370" width="2.42578125" style="1" customWidth="1"/>
    <col min="14371" max="14373" width="9.140625" style="1"/>
    <col min="14374" max="14374" width="2.5703125" style="1" customWidth="1"/>
    <col min="14375" max="14593" width="9.140625" style="1"/>
    <col min="14594" max="14594" width="12.7109375" style="1" customWidth="1"/>
    <col min="14595" max="14595" width="9.140625" style="1" bestFit="1" customWidth="1"/>
    <col min="14596" max="14597" width="9.140625" style="1"/>
    <col min="14598" max="14598" width="2.140625" style="1" customWidth="1"/>
    <col min="14599" max="14599" width="9.28515625" style="1" customWidth="1"/>
    <col min="14600" max="14600" width="8.28515625" style="1" bestFit="1" customWidth="1"/>
    <col min="14601" max="14601" width="9.140625" style="1"/>
    <col min="14602" max="14602" width="1.85546875" style="1" customWidth="1"/>
    <col min="14603" max="14604" width="9.140625" style="1"/>
    <col min="14605" max="14605" width="9.140625" style="1" bestFit="1" customWidth="1"/>
    <col min="14606" max="14606" width="2.42578125" style="1" customWidth="1"/>
    <col min="14607" max="14609" width="9.140625" style="1"/>
    <col min="14610" max="14610" width="2.28515625" style="1" customWidth="1"/>
    <col min="14611" max="14611" width="9.5703125" style="1" customWidth="1"/>
    <col min="14612" max="14612" width="6.28515625" style="1" customWidth="1"/>
    <col min="14613" max="14613" width="6.7109375" style="1" customWidth="1"/>
    <col min="14614" max="14614" width="3.140625" style="1" customWidth="1"/>
    <col min="14615" max="14617" width="9.140625" style="1"/>
    <col min="14618" max="14618" width="2.5703125" style="1" customWidth="1"/>
    <col min="14619" max="14621" width="9.140625" style="1"/>
    <col min="14622" max="14622" width="2.7109375" style="1" customWidth="1"/>
    <col min="14623" max="14625" width="9.140625" style="1"/>
    <col min="14626" max="14626" width="2.42578125" style="1" customWidth="1"/>
    <col min="14627" max="14629" width="9.140625" style="1"/>
    <col min="14630" max="14630" width="2.5703125" style="1" customWidth="1"/>
    <col min="14631" max="14849" width="9.140625" style="1"/>
    <col min="14850" max="14850" width="12.7109375" style="1" customWidth="1"/>
    <col min="14851" max="14851" width="9.140625" style="1" bestFit="1" customWidth="1"/>
    <col min="14852" max="14853" width="9.140625" style="1"/>
    <col min="14854" max="14854" width="2.140625" style="1" customWidth="1"/>
    <col min="14855" max="14855" width="9.28515625" style="1" customWidth="1"/>
    <col min="14856" max="14856" width="8.28515625" style="1" bestFit="1" customWidth="1"/>
    <col min="14857" max="14857" width="9.140625" style="1"/>
    <col min="14858" max="14858" width="1.85546875" style="1" customWidth="1"/>
    <col min="14859" max="14860" width="9.140625" style="1"/>
    <col min="14861" max="14861" width="9.140625" style="1" bestFit="1" customWidth="1"/>
    <col min="14862" max="14862" width="2.42578125" style="1" customWidth="1"/>
    <col min="14863" max="14865" width="9.140625" style="1"/>
    <col min="14866" max="14866" width="2.28515625" style="1" customWidth="1"/>
    <col min="14867" max="14867" width="9.5703125" style="1" customWidth="1"/>
    <col min="14868" max="14868" width="6.28515625" style="1" customWidth="1"/>
    <col min="14869" max="14869" width="6.7109375" style="1" customWidth="1"/>
    <col min="14870" max="14870" width="3.140625" style="1" customWidth="1"/>
    <col min="14871" max="14873" width="9.140625" style="1"/>
    <col min="14874" max="14874" width="2.5703125" style="1" customWidth="1"/>
    <col min="14875" max="14877" width="9.140625" style="1"/>
    <col min="14878" max="14878" width="2.7109375" style="1" customWidth="1"/>
    <col min="14879" max="14881" width="9.140625" style="1"/>
    <col min="14882" max="14882" width="2.42578125" style="1" customWidth="1"/>
    <col min="14883" max="14885" width="9.140625" style="1"/>
    <col min="14886" max="14886" width="2.5703125" style="1" customWidth="1"/>
    <col min="14887" max="15105" width="9.140625" style="1"/>
    <col min="15106" max="15106" width="12.7109375" style="1" customWidth="1"/>
    <col min="15107" max="15107" width="9.140625" style="1" bestFit="1" customWidth="1"/>
    <col min="15108" max="15109" width="9.140625" style="1"/>
    <col min="15110" max="15110" width="2.140625" style="1" customWidth="1"/>
    <col min="15111" max="15111" width="9.28515625" style="1" customWidth="1"/>
    <col min="15112" max="15112" width="8.28515625" style="1" bestFit="1" customWidth="1"/>
    <col min="15113" max="15113" width="9.140625" style="1"/>
    <col min="15114" max="15114" width="1.85546875" style="1" customWidth="1"/>
    <col min="15115" max="15116" width="9.140625" style="1"/>
    <col min="15117" max="15117" width="9.140625" style="1" bestFit="1" customWidth="1"/>
    <col min="15118" max="15118" width="2.42578125" style="1" customWidth="1"/>
    <col min="15119" max="15121" width="9.140625" style="1"/>
    <col min="15122" max="15122" width="2.28515625" style="1" customWidth="1"/>
    <col min="15123" max="15123" width="9.5703125" style="1" customWidth="1"/>
    <col min="15124" max="15124" width="6.28515625" style="1" customWidth="1"/>
    <col min="15125" max="15125" width="6.7109375" style="1" customWidth="1"/>
    <col min="15126" max="15126" width="3.140625" style="1" customWidth="1"/>
    <col min="15127" max="15129" width="9.140625" style="1"/>
    <col min="15130" max="15130" width="2.5703125" style="1" customWidth="1"/>
    <col min="15131" max="15133" width="9.140625" style="1"/>
    <col min="15134" max="15134" width="2.7109375" style="1" customWidth="1"/>
    <col min="15135" max="15137" width="9.140625" style="1"/>
    <col min="15138" max="15138" width="2.42578125" style="1" customWidth="1"/>
    <col min="15139" max="15141" width="9.140625" style="1"/>
    <col min="15142" max="15142" width="2.5703125" style="1" customWidth="1"/>
    <col min="15143" max="15361" width="9.140625" style="1"/>
    <col min="15362" max="15362" width="12.7109375" style="1" customWidth="1"/>
    <col min="15363" max="15363" width="9.140625" style="1" bestFit="1" customWidth="1"/>
    <col min="15364" max="15365" width="9.140625" style="1"/>
    <col min="15366" max="15366" width="2.140625" style="1" customWidth="1"/>
    <col min="15367" max="15367" width="9.28515625" style="1" customWidth="1"/>
    <col min="15368" max="15368" width="8.28515625" style="1" bestFit="1" customWidth="1"/>
    <col min="15369" max="15369" width="9.140625" style="1"/>
    <col min="15370" max="15370" width="1.85546875" style="1" customWidth="1"/>
    <col min="15371" max="15372" width="9.140625" style="1"/>
    <col min="15373" max="15373" width="9.140625" style="1" bestFit="1" customWidth="1"/>
    <col min="15374" max="15374" width="2.42578125" style="1" customWidth="1"/>
    <col min="15375" max="15377" width="9.140625" style="1"/>
    <col min="15378" max="15378" width="2.28515625" style="1" customWidth="1"/>
    <col min="15379" max="15379" width="9.5703125" style="1" customWidth="1"/>
    <col min="15380" max="15380" width="6.28515625" style="1" customWidth="1"/>
    <col min="15381" max="15381" width="6.7109375" style="1" customWidth="1"/>
    <col min="15382" max="15382" width="3.140625" style="1" customWidth="1"/>
    <col min="15383" max="15385" width="9.140625" style="1"/>
    <col min="15386" max="15386" width="2.5703125" style="1" customWidth="1"/>
    <col min="15387" max="15389" width="9.140625" style="1"/>
    <col min="15390" max="15390" width="2.7109375" style="1" customWidth="1"/>
    <col min="15391" max="15393" width="9.140625" style="1"/>
    <col min="15394" max="15394" width="2.42578125" style="1" customWidth="1"/>
    <col min="15395" max="15397" width="9.140625" style="1"/>
    <col min="15398" max="15398" width="2.5703125" style="1" customWidth="1"/>
    <col min="15399" max="15617" width="9.140625" style="1"/>
    <col min="15618" max="15618" width="12.7109375" style="1" customWidth="1"/>
    <col min="15619" max="15619" width="9.140625" style="1" bestFit="1" customWidth="1"/>
    <col min="15620" max="15621" width="9.140625" style="1"/>
    <col min="15622" max="15622" width="2.140625" style="1" customWidth="1"/>
    <col min="15623" max="15623" width="9.28515625" style="1" customWidth="1"/>
    <col min="15624" max="15624" width="8.28515625" style="1" bestFit="1" customWidth="1"/>
    <col min="15625" max="15625" width="9.140625" style="1"/>
    <col min="15626" max="15626" width="1.85546875" style="1" customWidth="1"/>
    <col min="15627" max="15628" width="9.140625" style="1"/>
    <col min="15629" max="15629" width="9.140625" style="1" bestFit="1" customWidth="1"/>
    <col min="15630" max="15630" width="2.42578125" style="1" customWidth="1"/>
    <col min="15631" max="15633" width="9.140625" style="1"/>
    <col min="15634" max="15634" width="2.28515625" style="1" customWidth="1"/>
    <col min="15635" max="15635" width="9.5703125" style="1" customWidth="1"/>
    <col min="15636" max="15636" width="6.28515625" style="1" customWidth="1"/>
    <col min="15637" max="15637" width="6.7109375" style="1" customWidth="1"/>
    <col min="15638" max="15638" width="3.140625" style="1" customWidth="1"/>
    <col min="15639" max="15641" width="9.140625" style="1"/>
    <col min="15642" max="15642" width="2.5703125" style="1" customWidth="1"/>
    <col min="15643" max="15645" width="9.140625" style="1"/>
    <col min="15646" max="15646" width="2.7109375" style="1" customWidth="1"/>
    <col min="15647" max="15649" width="9.140625" style="1"/>
    <col min="15650" max="15650" width="2.42578125" style="1" customWidth="1"/>
    <col min="15651" max="15653" width="9.140625" style="1"/>
    <col min="15654" max="15654" width="2.5703125" style="1" customWidth="1"/>
    <col min="15655" max="15873" width="9.140625" style="1"/>
    <col min="15874" max="15874" width="12.7109375" style="1" customWidth="1"/>
    <col min="15875" max="15875" width="9.140625" style="1" bestFit="1" customWidth="1"/>
    <col min="15876" max="15877" width="9.140625" style="1"/>
    <col min="15878" max="15878" width="2.140625" style="1" customWidth="1"/>
    <col min="15879" max="15879" width="9.28515625" style="1" customWidth="1"/>
    <col min="15880" max="15880" width="8.28515625" style="1" bestFit="1" customWidth="1"/>
    <col min="15881" max="15881" width="9.140625" style="1"/>
    <col min="15882" max="15882" width="1.85546875" style="1" customWidth="1"/>
    <col min="15883" max="15884" width="9.140625" style="1"/>
    <col min="15885" max="15885" width="9.140625" style="1" bestFit="1" customWidth="1"/>
    <col min="15886" max="15886" width="2.42578125" style="1" customWidth="1"/>
    <col min="15887" max="15889" width="9.140625" style="1"/>
    <col min="15890" max="15890" width="2.28515625" style="1" customWidth="1"/>
    <col min="15891" max="15891" width="9.5703125" style="1" customWidth="1"/>
    <col min="15892" max="15892" width="6.28515625" style="1" customWidth="1"/>
    <col min="15893" max="15893" width="6.7109375" style="1" customWidth="1"/>
    <col min="15894" max="15894" width="3.140625" style="1" customWidth="1"/>
    <col min="15895" max="15897" width="9.140625" style="1"/>
    <col min="15898" max="15898" width="2.5703125" style="1" customWidth="1"/>
    <col min="15899" max="15901" width="9.140625" style="1"/>
    <col min="15902" max="15902" width="2.7109375" style="1" customWidth="1"/>
    <col min="15903" max="15905" width="9.140625" style="1"/>
    <col min="15906" max="15906" width="2.42578125" style="1" customWidth="1"/>
    <col min="15907" max="15909" width="9.140625" style="1"/>
    <col min="15910" max="15910" width="2.5703125" style="1" customWidth="1"/>
    <col min="15911" max="16129" width="9.140625" style="1"/>
    <col min="16130" max="16130" width="12.7109375" style="1" customWidth="1"/>
    <col min="16131" max="16131" width="9.140625" style="1" bestFit="1" customWidth="1"/>
    <col min="16132" max="16133" width="9.140625" style="1"/>
    <col min="16134" max="16134" width="2.140625" style="1" customWidth="1"/>
    <col min="16135" max="16135" width="9.28515625" style="1" customWidth="1"/>
    <col min="16136" max="16136" width="8.28515625" style="1" bestFit="1" customWidth="1"/>
    <col min="16137" max="16137" width="9.140625" style="1"/>
    <col min="16138" max="16138" width="1.85546875" style="1" customWidth="1"/>
    <col min="16139" max="16140" width="9.140625" style="1"/>
    <col min="16141" max="16141" width="9.140625" style="1" bestFit="1" customWidth="1"/>
    <col min="16142" max="16142" width="2.42578125" style="1" customWidth="1"/>
    <col min="16143" max="16145" width="9.140625" style="1"/>
    <col min="16146" max="16146" width="2.28515625" style="1" customWidth="1"/>
    <col min="16147" max="16147" width="9.5703125" style="1" customWidth="1"/>
    <col min="16148" max="16148" width="6.28515625" style="1" customWidth="1"/>
    <col min="16149" max="16149" width="6.7109375" style="1" customWidth="1"/>
    <col min="16150" max="16150" width="3.140625" style="1" customWidth="1"/>
    <col min="16151" max="16153" width="9.140625" style="1"/>
    <col min="16154" max="16154" width="2.5703125" style="1" customWidth="1"/>
    <col min="16155" max="16157" width="9.140625" style="1"/>
    <col min="16158" max="16158" width="2.7109375" style="1" customWidth="1"/>
    <col min="16159" max="16161" width="9.140625" style="1"/>
    <col min="16162" max="16162" width="2.42578125" style="1" customWidth="1"/>
    <col min="16163" max="16165" width="9.140625" style="1"/>
    <col min="16166" max="16166" width="2.5703125" style="1" customWidth="1"/>
    <col min="16167" max="16384" width="9.140625" style="1"/>
  </cols>
  <sheetData>
    <row r="1" spans="2:41">
      <c r="B1" s="171" t="s">
        <v>267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2:41">
      <c r="B2" s="172" t="s">
        <v>268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2:41">
      <c r="B3" s="178" t="s">
        <v>269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</row>
    <row r="5" spans="2:41">
      <c r="B5" s="124"/>
      <c r="C5" s="179" t="s">
        <v>7</v>
      </c>
      <c r="D5" s="179"/>
      <c r="E5" s="179"/>
      <c r="F5" s="125"/>
      <c r="G5" s="179" t="s">
        <v>8</v>
      </c>
      <c r="H5" s="179"/>
      <c r="I5" s="179"/>
      <c r="J5" s="126"/>
      <c r="K5" s="179" t="s">
        <v>9</v>
      </c>
      <c r="L5" s="179"/>
      <c r="M5" s="179"/>
      <c r="N5" s="126"/>
      <c r="O5" s="179" t="s">
        <v>10</v>
      </c>
      <c r="P5" s="179"/>
      <c r="Q5" s="179"/>
      <c r="R5" s="126"/>
      <c r="S5" s="179" t="s">
        <v>12</v>
      </c>
      <c r="T5" s="179"/>
      <c r="U5" s="179"/>
      <c r="W5" s="180" t="s">
        <v>11</v>
      </c>
      <c r="X5" s="180"/>
      <c r="Y5" s="180"/>
      <c r="AA5" s="180" t="s">
        <v>270</v>
      </c>
      <c r="AB5" s="180"/>
      <c r="AC5" s="180"/>
      <c r="AE5" s="180" t="s">
        <v>271</v>
      </c>
      <c r="AF5" s="180"/>
      <c r="AG5" s="180"/>
      <c r="AI5" s="180" t="s">
        <v>16</v>
      </c>
      <c r="AJ5" s="180"/>
      <c r="AK5" s="180"/>
      <c r="AM5" s="180" t="s">
        <v>17</v>
      </c>
      <c r="AN5" s="180"/>
      <c r="AO5" s="180"/>
    </row>
    <row r="6" spans="2:41">
      <c r="C6" s="127" t="s">
        <v>272</v>
      </c>
      <c r="D6" s="127" t="s">
        <v>273</v>
      </c>
      <c r="E6" s="127" t="s">
        <v>274</v>
      </c>
      <c r="F6" s="9"/>
      <c r="G6" s="127" t="s">
        <v>275</v>
      </c>
      <c r="H6" s="127" t="s">
        <v>276</v>
      </c>
      <c r="I6" s="127" t="s">
        <v>277</v>
      </c>
      <c r="J6" s="9"/>
      <c r="K6" s="127" t="s">
        <v>276</v>
      </c>
      <c r="L6" s="127" t="s">
        <v>274</v>
      </c>
      <c r="M6" s="127" t="s">
        <v>277</v>
      </c>
      <c r="N6" s="9"/>
      <c r="O6" s="127" t="s">
        <v>272</v>
      </c>
      <c r="P6" s="127" t="s">
        <v>275</v>
      </c>
      <c r="Q6" s="127" t="s">
        <v>273</v>
      </c>
      <c r="R6" s="9"/>
      <c r="S6" s="127" t="s">
        <v>278</v>
      </c>
      <c r="T6" s="127" t="s">
        <v>279</v>
      </c>
      <c r="U6" s="127" t="s">
        <v>280</v>
      </c>
      <c r="W6" s="1" t="s">
        <v>281</v>
      </c>
      <c r="X6" s="1" t="s">
        <v>276</v>
      </c>
      <c r="Y6" s="1" t="s">
        <v>277</v>
      </c>
      <c r="AA6" s="1" t="s">
        <v>276</v>
      </c>
      <c r="AB6" s="1" t="s">
        <v>275</v>
      </c>
      <c r="AC6" s="1" t="s">
        <v>282</v>
      </c>
      <c r="AE6" s="1" t="s">
        <v>275</v>
      </c>
      <c r="AF6" s="1" t="s">
        <v>282</v>
      </c>
      <c r="AG6" s="1" t="s">
        <v>273</v>
      </c>
      <c r="AI6" s="1" t="s">
        <v>276</v>
      </c>
      <c r="AJ6" s="1" t="s">
        <v>282</v>
      </c>
      <c r="AK6" s="1" t="s">
        <v>277</v>
      </c>
      <c r="AM6" s="1" t="s">
        <v>276</v>
      </c>
      <c r="AN6" s="1" t="s">
        <v>275</v>
      </c>
      <c r="AO6" s="1" t="s">
        <v>277</v>
      </c>
    </row>
    <row r="7" spans="2:41" ht="8.25" customHeight="1"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2:41" ht="15">
      <c r="B8" s="40" t="s">
        <v>30</v>
      </c>
      <c r="C8" s="35">
        <f>'[7]absolute dependence foreign'!E12*'[7]absolute expo foreign'!$D$10</f>
        <v>17.012001010669376</v>
      </c>
      <c r="D8" s="35">
        <f>'[7]absolute dependence foreign'!E12*'[7]absolute expo foreign'!$D$12</f>
        <v>14.880334945476182</v>
      </c>
      <c r="E8" s="35">
        <f>'[7]absolute dependence foreign'!E12*'[7]absolute expo foreign'!$D$13</f>
        <v>11.842241961065938</v>
      </c>
      <c r="F8" s="35"/>
      <c r="G8" s="35">
        <f>'[7]absolute dependence foreign'!F12*'[7]absolute expo foreign'!$E$9</f>
        <v>5.7653473289055004</v>
      </c>
      <c r="H8" s="128">
        <f>'[7]absolute dependence foreign'!F12*'[7]absolute expo foreign'!$E$8</f>
        <v>5.5133324097863294</v>
      </c>
      <c r="I8" s="35">
        <f>'[7]absolute dependence foreign'!F12*'[7]absolute expo foreign'!$E$11</f>
        <v>4.0537460032211285</v>
      </c>
      <c r="K8" s="128">
        <f>'[7]absolute dependence foreign'!G12*'[7]absolute expo foreign'!$F$8</f>
        <v>16.836988050053076</v>
      </c>
      <c r="L8" s="35">
        <f>'[7]absolute dependence foreign'!G12*'[7]absolute expo foreign'!$F$13</f>
        <v>10.395605917588052</v>
      </c>
      <c r="M8" s="35">
        <f>'[7]absolute dependence foreign'!G12*'[7]absolute expo foreign'!$F$11</f>
        <v>8.6046473434156727</v>
      </c>
      <c r="O8" s="35">
        <f>'[7]absolute dependence foreign'!H12*'[7]absolute expo foreign'!$G$10</f>
        <v>1.9735148784780825</v>
      </c>
      <c r="P8" s="35">
        <f>'[7]absolute dependence foreign'!H12*'[7]absolute expo foreign'!$G$9</f>
        <v>2.0041680993757156</v>
      </c>
      <c r="Q8" s="35">
        <f>'[7]absolute dependence foreign'!H12*'[7]absolute expo foreign'!$G$12</f>
        <v>1.2792128472022957</v>
      </c>
      <c r="S8" s="35">
        <f>'[7]absolute dependence foreign'!J12*'[7]absolute expo foreign'!$I$18</f>
        <v>4.4025136695165017</v>
      </c>
      <c r="T8" s="35">
        <f>'[7]absolute dependence foreign'!J12*'[7]absolute expo foreign'!$I$19</f>
        <v>3.8429942895367475</v>
      </c>
      <c r="U8" s="35">
        <f>'[7]absolute dependence foreign'!J12*'[7]absolute expo foreign'!$I$17</f>
        <v>3.4459510276558536</v>
      </c>
    </row>
    <row r="9" spans="2:41">
      <c r="B9" s="43" t="s">
        <v>31</v>
      </c>
      <c r="C9" s="35">
        <f>'[7]absolute dependence foreign'!E13*'[7]absolute expo foreign'!$D$10</f>
        <v>7.4674980031886644</v>
      </c>
      <c r="D9" s="35">
        <f>'[7]absolute dependence foreign'!E13*'[7]absolute expo foreign'!$D$12</f>
        <v>6.5317931395860924</v>
      </c>
      <c r="E9" s="35">
        <f>'[7]absolute dependence foreign'!E13*'[7]absolute expo foreign'!$D$13</f>
        <v>5.1982079087624831</v>
      </c>
      <c r="G9" s="128">
        <f>'[7]absolute dependence foreign'!F13*'[7]absolute expo foreign'!$E$9</f>
        <v>1.9642149784268552</v>
      </c>
      <c r="H9" s="128">
        <f>'[7]absolute dependence foreign'!F13*'[7]absolute expo foreign'!$E$8</f>
        <v>1.8783551939800296</v>
      </c>
      <c r="I9" s="35">
        <f>'[7]absolute dependence foreign'!F13*'[7]absolute expo foreign'!$E$11</f>
        <v>1.3810839423921637</v>
      </c>
      <c r="K9" s="128">
        <f>'[7]absolute dependence foreign'!G13*'[7]absolute expo foreign'!$F$8</f>
        <v>2.3304289541364622</v>
      </c>
      <c r="L9" s="35">
        <f>'[7]absolute dependence foreign'!G13*'[7]absolute expo foreign'!$F$13</f>
        <v>1.4388690515263014</v>
      </c>
      <c r="M9" s="35">
        <f>'[7]absolute dependence foreign'!G13*'[7]absolute expo foreign'!$F$11</f>
        <v>1.1909801948909775</v>
      </c>
      <c r="O9" s="35">
        <f>'[7]absolute dependence foreign'!H13*'[7]absolute expo foreign'!$G$10</f>
        <v>1.1057231711406519</v>
      </c>
      <c r="P9" s="128">
        <f>'[7]absolute dependence foreign'!H13*'[7]absolute expo foreign'!$G$9</f>
        <v>1.1228975927709282</v>
      </c>
      <c r="Q9" s="35">
        <f>'[7]absolute dependence foreign'!H13*'[7]absolute expo foreign'!$G$12</f>
        <v>0.71671883571669415</v>
      </c>
      <c r="S9" s="35">
        <f>'[7]absolute dependence foreign'!J13*'[7]absolute expo foreign'!$I$18</f>
        <v>1.5994385809937963</v>
      </c>
      <c r="T9" s="35">
        <f>'[7]absolute dependence foreign'!J13*'[7]absolute expo foreign'!$I$19</f>
        <v>1.3961645084225169</v>
      </c>
      <c r="U9" s="35">
        <f>'[7]absolute dependence foreign'!J13*'[7]absolute expo foreign'!$I$17</f>
        <v>1.2519182075483011</v>
      </c>
    </row>
    <row r="10" spans="2:41">
      <c r="B10" s="43" t="s">
        <v>283</v>
      </c>
      <c r="C10" s="128">
        <f>'[7]absolute dependence foreign'!E14*'[7]absolute expo foreign'!$D$10</f>
        <v>134.21561345047803</v>
      </c>
      <c r="D10" s="35">
        <f>'[7]absolute dependence foreign'!E14*'[7]absolute expo foreign'!$D$12</f>
        <v>117.39790526717633</v>
      </c>
      <c r="E10" s="35">
        <f>'[7]absolute dependence foreign'!E14*'[7]absolute expo foreign'!$D$13</f>
        <v>93.428972196546894</v>
      </c>
      <c r="G10" s="35">
        <f>'[7]absolute dependence foreign'!F14*'[7]absolute expo foreign'!$E$9</f>
        <v>3.0484186279586649</v>
      </c>
      <c r="H10" s="128">
        <f>'[7]absolute dependence foreign'!F14*'[7]absolute expo foreign'!$E$8</f>
        <v>2.9151661229249011</v>
      </c>
      <c r="I10" s="35">
        <f>'[7]absolute dependence foreign'!F14*'[7]absolute expo foreign'!$E$11</f>
        <v>2.1434120312710174</v>
      </c>
      <c r="K10" s="128">
        <f>'[7]absolute dependence foreign'!G14*'[7]absolute expo foreign'!$F$8</f>
        <v>13.399002387540703</v>
      </c>
      <c r="L10" s="35">
        <f>'[7]absolute dependence foreign'!G14*'[7]absolute expo foreign'!$F$13</f>
        <v>8.2729017859732625</v>
      </c>
      <c r="M10" s="35">
        <f>'[7]absolute dependence foreign'!G14*'[7]absolute expo foreign'!$F$11</f>
        <v>6.8476434119705223</v>
      </c>
      <c r="O10" s="128">
        <f>'[7]absolute dependence foreign'!H14*'[7]absolute expo foreign'!$G$10</f>
        <v>8.0231714309780582</v>
      </c>
      <c r="P10" s="35">
        <f>'[7]absolute dependence foreign'!H14*'[7]absolute expo foreign'!$G$9</f>
        <v>8.147789719320027</v>
      </c>
      <c r="Q10" s="35">
        <f>'[7]absolute dependence foreign'!H14*'[7]absolute expo foreign'!$G$12</f>
        <v>5.2005404579104821</v>
      </c>
      <c r="S10" s="35">
        <f>'[7]absolute dependence foreign'!J14*'[7]absolute expo foreign'!$I$18</f>
        <v>0.27782168531200818</v>
      </c>
      <c r="T10" s="35">
        <f>'[7]absolute dependence foreign'!J14*'[7]absolute expo foreign'!$I$19</f>
        <v>0.24251308009698411</v>
      </c>
      <c r="U10" s="35">
        <f>'[7]absolute dependence foreign'!J14*'[7]absolute expo foreign'!$I$17</f>
        <v>0.2174575694414905</v>
      </c>
    </row>
    <row r="11" spans="2:41">
      <c r="B11" s="43" t="s">
        <v>34</v>
      </c>
      <c r="C11" s="35">
        <f>'[7]absolute dependence foreign'!E15*'[7]absolute expo foreign'!$D$10</f>
        <v>116.68032800767774</v>
      </c>
      <c r="D11" s="35">
        <f>'[7]absolute dependence foreign'!E15*'[7]absolute expo foreign'!$D$12</f>
        <v>102.05985534643195</v>
      </c>
      <c r="E11" s="35">
        <f>'[7]absolute dependence foreign'!E15*'[7]absolute expo foreign'!$D$13</f>
        <v>81.222466157676891</v>
      </c>
      <c r="G11" s="35">
        <f>'[7]absolute dependence foreign'!F15*'[7]absolute expo foreign'!$E$9</f>
        <v>12.871850073958997</v>
      </c>
      <c r="H11" s="128">
        <f>'[7]absolute dependence foreign'!F15*'[7]absolute expo foreign'!$E$8</f>
        <v>12.309195636985345</v>
      </c>
      <c r="I11" s="128">
        <f>'[7]absolute dependence foreign'!F15*'[7]absolute expo foreign'!$E$11</f>
        <v>9.0504886895129406</v>
      </c>
      <c r="K11" s="128">
        <f>'[7]absolute dependence foreign'!G15*'[7]absolute expo foreign'!$F$8</f>
        <v>26.128002951642284</v>
      </c>
      <c r="L11" s="35">
        <f>'[7]absolute dependence foreign'!G15*'[7]absolute expo foreign'!$F$13</f>
        <v>16.132126559179589</v>
      </c>
      <c r="M11" s="128">
        <f>'[7]absolute dependence foreign'!G15*'[7]absolute expo foreign'!$F$11</f>
        <v>13.352878229660375</v>
      </c>
      <c r="O11" s="35">
        <f>'[7]absolute dependence foreign'!H15*'[7]absolute expo foreign'!$G$10</f>
        <v>3.247091998830399</v>
      </c>
      <c r="P11" s="35">
        <f>'[7]absolute dependence foreign'!H15*'[7]absolute expo foreign'!$G$9</f>
        <v>3.2975267988922274</v>
      </c>
      <c r="Q11" s="35">
        <f>'[7]absolute dependence foreign'!H15*'[7]absolute expo foreign'!$G$12</f>
        <v>2.1047329545115252</v>
      </c>
      <c r="S11" s="35">
        <f>'[7]absolute dependence foreign'!J15*'[7]absolute expo foreign'!$I$18</f>
        <v>0.66131806950942773</v>
      </c>
      <c r="T11" s="35">
        <f>'[7]absolute dependence foreign'!J15*'[7]absolute expo foreign'!$I$19</f>
        <v>0.57727056755994266</v>
      </c>
      <c r="U11" s="35">
        <f>'[7]absolute dependence foreign'!J15*'[7]absolute expo foreign'!$I$17</f>
        <v>0.51762921192330347</v>
      </c>
    </row>
    <row r="12" spans="2:41">
      <c r="B12" s="43" t="s">
        <v>35</v>
      </c>
      <c r="C12" s="35">
        <f>'[7]absolute dependence foreign'!E16*'[7]absolute expo foreign'!$D$10</f>
        <v>123.77776492201384</v>
      </c>
      <c r="D12" s="128">
        <f>'[7]absolute dependence foreign'!E16*'[7]absolute expo foreign'!$D$12</f>
        <v>108.26795740764575</v>
      </c>
      <c r="E12" s="35">
        <f>'[7]absolute dependence foreign'!E16*'[7]absolute expo foreign'!$D$13</f>
        <v>86.163070451684177</v>
      </c>
      <c r="G12" s="35">
        <f>'[7]absolute dependence foreign'!F16*'[7]absolute expo foreign'!$E$9</f>
        <v>6.8018779912990661</v>
      </c>
      <c r="H12" s="128">
        <f>'[7]absolute dependence foreign'!F16*'[7]absolute expo foreign'!$E$8</f>
        <v>6.5045542336754076</v>
      </c>
      <c r="I12" s="35">
        <f>'[7]absolute dependence foreign'!F16*'[7]absolute expo foreign'!$E$11</f>
        <v>4.7825541374383853</v>
      </c>
      <c r="K12" s="128">
        <f>'[7]absolute dependence foreign'!G16*'[7]absolute expo foreign'!$F$8</f>
        <v>9.3013128640738625</v>
      </c>
      <c r="L12" s="35">
        <f>'[7]absolute dependence foreign'!G16*'[7]absolute expo foreign'!$F$13</f>
        <v>5.7428788785532987</v>
      </c>
      <c r="M12" s="35">
        <f>'[7]absolute dependence foreign'!G16*'[7]absolute expo foreign'!$F$11</f>
        <v>4.7534937239489743</v>
      </c>
      <c r="O12" s="35">
        <f>'[7]absolute dependence foreign'!H16*'[7]absolute expo foreign'!$G$10</f>
        <v>5.4831580921456471</v>
      </c>
      <c r="P12" s="35">
        <f>'[7]absolute dependence foreign'!H16*'[7]absolute expo foreign'!$G$9</f>
        <v>5.5683241367740006</v>
      </c>
      <c r="Q12" s="128">
        <f>'[7]absolute dependence foreign'!H16*'[7]absolute expo foreign'!$G$12</f>
        <v>3.554128905338191</v>
      </c>
      <c r="S12" s="35">
        <f>'[7]absolute dependence foreign'!J16*'[7]absolute expo foreign'!$I$18</f>
        <v>0.17284075677426289</v>
      </c>
      <c r="T12" s="35">
        <f>'[7]absolute dependence foreign'!J16*'[7]absolute expo foreign'!$I$19</f>
        <v>0.1508742711878166</v>
      </c>
      <c r="U12" s="35">
        <f>'[7]absolute dependence foreign'!J16*'[7]absolute expo foreign'!$I$17</f>
        <v>0.13528652677471356</v>
      </c>
    </row>
    <row r="13" spans="2:41">
      <c r="B13" s="43" t="s">
        <v>36</v>
      </c>
      <c r="C13" s="35">
        <f>'[7]absolute dependence foreign'!E17*'[7]absolute expo foreign'!$D$10</f>
        <v>318.83912118556367</v>
      </c>
      <c r="D13" s="35">
        <f>'[7]absolute dependence foreign'!E17*'[7]absolute expo foreign'!$D$12</f>
        <v>278.88741095106354</v>
      </c>
      <c r="E13" s="128">
        <f>'[7]absolute dependence foreign'!E17*'[7]absolute expo foreign'!$D$13</f>
        <v>221.94743683385798</v>
      </c>
      <c r="G13" s="35">
        <f>'[7]absolute dependence foreign'!F17*'[7]absolute expo foreign'!$E$9</f>
        <v>19.747332066520116</v>
      </c>
      <c r="H13" s="128">
        <f>'[7]absolute dependence foreign'!F17*'[7]absolute expo foreign'!$E$8</f>
        <v>18.884136493096051</v>
      </c>
      <c r="I13" s="35">
        <f>'[7]absolute dependence foreign'!F17*'[7]absolute expo foreign'!$E$11</f>
        <v>13.884795463681673</v>
      </c>
      <c r="K13" s="128">
        <f>'[7]absolute dependence foreign'!G17*'[7]absolute expo foreign'!$F$8</f>
        <v>85.169772116931924</v>
      </c>
      <c r="L13" s="128">
        <f>'[7]absolute dependence foreign'!G17*'[7]absolute expo foreign'!$F$13</f>
        <v>52.58609107438383</v>
      </c>
      <c r="M13" s="35">
        <f>'[7]absolute dependence foreign'!G17*'[7]absolute expo foreign'!$F$11</f>
        <v>43.526541160844154</v>
      </c>
      <c r="O13" s="35">
        <f>'[7]absolute dependence foreign'!H17*'[7]absolute expo foreign'!$G$10</f>
        <v>7.0271079063026933</v>
      </c>
      <c r="P13" s="35">
        <f>'[7]absolute dependence foreign'!H17*'[7]absolute expo foreign'!$G$9</f>
        <v>7.1362550393050617</v>
      </c>
      <c r="Q13" s="35">
        <f>'[7]absolute dependence foreign'!H17*'[7]absolute expo foreign'!$G$12</f>
        <v>4.5549019216675051</v>
      </c>
      <c r="S13" s="35">
        <f>'[7]absolute dependence foreign'!J17*'[7]absolute expo foreign'!$I$18</f>
        <v>4.1221931534966963E-2</v>
      </c>
      <c r="T13" s="35">
        <f>'[7]absolute dependence foreign'!J17*'[7]absolute expo foreign'!$I$19</f>
        <v>3.5982999573502865E-2</v>
      </c>
      <c r="U13" s="35">
        <f>'[7]absolute dependence foreign'!J17*'[7]absolute expo foreign'!$I$17</f>
        <v>3.2265375646290478E-2</v>
      </c>
    </row>
    <row r="14" spans="2:41">
      <c r="B14" s="43" t="s">
        <v>37</v>
      </c>
      <c r="C14" s="35">
        <f>'[7]absolute dependence foreign'!E18*'[7]absolute expo foreign'!$D$10</f>
        <v>1.7439916882696656</v>
      </c>
      <c r="D14" s="35">
        <f>'[7]absolute dependence foreign'!E18*'[7]absolute expo foreign'!$D$12</f>
        <v>1.5254631390689062</v>
      </c>
      <c r="E14" s="35">
        <f>'[7]absolute dependence foreign'!E18*'[7]absolute expo foreign'!$D$13</f>
        <v>1.214011892993923</v>
      </c>
      <c r="G14" s="35">
        <f>'[7]absolute dependence foreign'!F18*'[7]absolute expo foreign'!$E$9</f>
        <v>1.5684852574311496</v>
      </c>
      <c r="H14" s="128">
        <f>'[7]absolute dependence foreign'!F18*'[7]absolute expo foreign'!$E$8</f>
        <v>1.4999236144388333</v>
      </c>
      <c r="I14" s="35">
        <f>'[7]absolute dependence foreign'!F18*'[7]absolute expo foreign'!$E$11</f>
        <v>1.1028374321083343</v>
      </c>
      <c r="K14" s="128">
        <f>'[7]absolute dependence foreign'!G18*'[7]absolute expo foreign'!$F$8</f>
        <v>0</v>
      </c>
      <c r="L14" s="35">
        <f>'[7]absolute dependence foreign'!G18*'[7]absolute expo foreign'!$F$13</f>
        <v>0</v>
      </c>
      <c r="M14" s="35">
        <f>'[7]absolute dependence foreign'!G18*'[7]absolute expo foreign'!$F$11</f>
        <v>0</v>
      </c>
      <c r="O14" s="35">
        <f>'[7]absolute dependence foreign'!H18*'[7]absolute expo foreign'!$G$10</f>
        <v>1.161457036474963</v>
      </c>
      <c r="P14" s="35">
        <f>'[7]absolute dependence foreign'!H18*'[7]absolute expo foreign'!$G$9</f>
        <v>1.1794971331017656</v>
      </c>
      <c r="Q14" s="35">
        <f>'[7]absolute dependence foreign'!H18*'[7]absolute expo foreign'!$G$12</f>
        <v>0.75284497661251271</v>
      </c>
      <c r="S14" s="35">
        <f>'[7]absolute dependence foreign'!J18*'[7]absolute expo foreign'!$I$18</f>
        <v>0.13603120902177951</v>
      </c>
      <c r="T14" s="35">
        <f>'[7]absolute dependence foreign'!J18*'[7]absolute expo foreign'!$I$19</f>
        <v>0.11874288161537733</v>
      </c>
      <c r="U14" s="35">
        <f>'[7]absolute dependence foreign'!J18*'[7]absolute expo foreign'!$I$17</f>
        <v>0.10647482772571373</v>
      </c>
    </row>
    <row r="15" spans="2:41" ht="15">
      <c r="B15" s="40" t="s">
        <v>38</v>
      </c>
      <c r="C15" s="35">
        <f>'[7]absolute dependence foreign'!E19*'[7]absolute expo foreign'!$D$10</f>
        <v>184.24093271301521</v>
      </c>
      <c r="D15" s="35">
        <f>'[7]absolute dependence foreign'!E19*'[7]absolute expo foreign'!$D$12</f>
        <v>161.15486871398514</v>
      </c>
      <c r="E15" s="35">
        <f>'[7]absolute dependence foreign'!E19*'[7]absolute expo foreign'!$D$13</f>
        <v>128.25214993530884</v>
      </c>
      <c r="G15" s="35">
        <f>'[7]absolute dependence foreign'!F19*'[7]absolute expo foreign'!$E$9</f>
        <v>2.7931737518689563</v>
      </c>
      <c r="H15" s="128">
        <f>'[7]absolute dependence foreign'!F19*'[7]absolute expo foreign'!$E$8</f>
        <v>2.6710785133680908</v>
      </c>
      <c r="I15" s="35">
        <f>'[7]absolute dependence foreign'!F19*'[7]absolute expo foreign'!$E$11</f>
        <v>1.9639435903839086</v>
      </c>
      <c r="K15" s="128">
        <f>'[7]absolute dependence foreign'!G19*'[7]absolute expo foreign'!$F$8</f>
        <v>36.054387616723332</v>
      </c>
      <c r="L15" s="35">
        <f>'[7]absolute dependence foreign'!G19*'[7]absolute expo foreign'!$F$13</f>
        <v>22.260941455157766</v>
      </c>
      <c r="M15" s="35">
        <f>'[7]absolute dependence foreign'!G19*'[7]absolute expo foreign'!$F$11</f>
        <v>18.425818780796686</v>
      </c>
      <c r="O15" s="35">
        <f>'[7]absolute dependence foreign'!H19*'[7]absolute expo foreign'!$G$10</f>
        <v>2.8743500086204778</v>
      </c>
      <c r="P15" s="35">
        <f>'[7]absolute dependence foreign'!H19*'[7]absolute expo foreign'!$G$9</f>
        <v>2.9189952690703529</v>
      </c>
      <c r="Q15" s="35">
        <f>'[7]absolute dependence foreign'!H19*'[7]absolute expo foreign'!$G$12</f>
        <v>1.863125278902821</v>
      </c>
      <c r="S15" s="35">
        <f>'[7]absolute dependence foreign'!J19*'[7]absolute expo foreign'!$I$18</f>
        <v>0.42299772861121387</v>
      </c>
      <c r="T15" s="35">
        <f>'[7]absolute dependence foreign'!J19*'[7]absolute expo foreign'!$I$19</f>
        <v>0.36923857086363937</v>
      </c>
      <c r="U15" s="35">
        <f>'[7]absolute dependence foreign'!J19*'[7]absolute expo foreign'!$I$17</f>
        <v>0.33109027410787933</v>
      </c>
    </row>
    <row r="16" spans="2:41" ht="15">
      <c r="B16" s="40" t="s">
        <v>40</v>
      </c>
      <c r="C16" s="35">
        <f>'[7]absolute dependence foreign'!E20*'[7]absolute expo foreign'!$D$10</f>
        <v>39.237341359219613</v>
      </c>
      <c r="D16" s="35">
        <f>'[7]absolute dependence foreign'!E20*'[7]absolute expo foreign'!$D$12</f>
        <v>34.320758706103561</v>
      </c>
      <c r="E16" s="35">
        <f>'[7]absolute dependence foreign'!E20*'[7]absolute expo foreign'!$D$13</f>
        <v>27.313547065592108</v>
      </c>
      <c r="G16" s="35">
        <f>'[7]absolute dependence foreign'!F20*'[7]absolute expo foreign'!$E$9</f>
        <v>1.6086334478902446</v>
      </c>
      <c r="H16" s="128">
        <f>'[7]absolute dependence foreign'!F20*'[7]absolute expo foreign'!$E$8</f>
        <v>1.5383168468018911</v>
      </c>
      <c r="I16" s="35">
        <f>'[7]absolute dependence foreign'!F20*'[7]absolute expo foreign'!$E$11</f>
        <v>1.1310665321651756</v>
      </c>
      <c r="K16" s="128">
        <f>'[7]absolute dependence foreign'!G20*'[7]absolute expo foreign'!$F$8</f>
        <v>2.7048849737426113</v>
      </c>
      <c r="L16" s="35">
        <f>'[7]absolute dependence foreign'!G20*'[7]absolute expo foreign'!$F$13</f>
        <v>1.6700681948482496</v>
      </c>
      <c r="M16" s="35">
        <f>'[7]absolute dependence foreign'!G20*'[7]absolute expo foreign'!$F$11</f>
        <v>1.3823482700331287</v>
      </c>
      <c r="O16" s="35">
        <f>'[7]absolute dependence foreign'!H20*'[7]absolute expo foreign'!$G$10</f>
        <v>3.0082045927594128</v>
      </c>
      <c r="P16" s="35">
        <f>'[7]absolute dependence foreign'!H20*'[7]absolute expo foreign'!$G$9</f>
        <v>3.0549289224782945</v>
      </c>
      <c r="Q16" s="35">
        <f>'[7]absolute dependence foreign'!H20*'[7]absolute expo foreign'!$G$12</f>
        <v>1.949888497946547</v>
      </c>
      <c r="S16" s="35">
        <f>'[7]absolute dependence foreign'!J20*'[7]absolute expo foreign'!$I$18</f>
        <v>3.8266212345570456</v>
      </c>
      <c r="T16" s="35">
        <f>'[7]absolute dependence foreign'!J20*'[7]absolute expo foreign'!$I$19</f>
        <v>3.3402925366130236</v>
      </c>
      <c r="U16" s="35">
        <f>'[7]absolute dependence foreign'!J20*'[7]absolute expo foreign'!$I$17</f>
        <v>2.9951864697150912</v>
      </c>
    </row>
    <row r="17" spans="2:21" ht="15">
      <c r="B17" s="40" t="s">
        <v>41</v>
      </c>
      <c r="C17" s="35">
        <f>'[7]absolute dependence foreign'!E21*'[7]absolute expo foreign'!$D$10</f>
        <v>12.741646036151767</v>
      </c>
      <c r="D17" s="35">
        <f>'[7]absolute dependence foreign'!E21*'[7]absolute expo foreign'!$D$12</f>
        <v>11.145071097499128</v>
      </c>
      <c r="E17" s="35">
        <f>'[7]absolute dependence foreign'!E21*'[7]absolute expo foreign'!$D$13</f>
        <v>8.8696006570733701</v>
      </c>
      <c r="G17" s="35">
        <f>'[7]absolute dependence foreign'!F21*'[7]absolute expo foreign'!$E$9</f>
        <v>8.0416527421806929</v>
      </c>
      <c r="H17" s="128">
        <f>'[7]absolute dependence foreign'!F21*'[7]absolute expo foreign'!$E$8</f>
        <v>7.6901359384585026</v>
      </c>
      <c r="I17" s="35">
        <f>'[7]absolute dependence foreign'!F21*'[7]absolute expo foreign'!$E$11</f>
        <v>5.6542677835674828</v>
      </c>
      <c r="K17" s="128">
        <f>'[7]absolute dependence foreign'!G21*'[7]absolute expo foreign'!$F$8</f>
        <v>5.7042618875404321</v>
      </c>
      <c r="L17" s="35">
        <f>'[7]absolute dependence foreign'!G21*'[7]absolute expo foreign'!$F$13</f>
        <v>3.5219635755101915</v>
      </c>
      <c r="M17" s="35">
        <f>'[7]absolute dependence foreign'!G21*'[7]absolute expo foreign'!$F$11</f>
        <v>2.9151984755739795</v>
      </c>
      <c r="O17" s="35">
        <f>'[7]absolute dependence foreign'!H21*'[7]absolute expo foreign'!$G$10</f>
        <v>0.38410427293304816</v>
      </c>
      <c r="P17" s="35">
        <f>'[7]absolute dependence foreign'!H21*'[7]absolute expo foreign'!$G$9</f>
        <v>0.39007029490447676</v>
      </c>
      <c r="Q17" s="35">
        <f>'[7]absolute dependence foreign'!H21*'[7]absolute expo foreign'!$G$12</f>
        <v>0.24897259501796506</v>
      </c>
      <c r="S17" s="35">
        <f>'[7]absolute dependence foreign'!J21*'[7]absolute expo foreign'!$I$18</f>
        <v>247.04127792122085</v>
      </c>
      <c r="T17" s="35">
        <f>'[7]absolute dependence foreign'!J21*'[7]absolute expo foreign'!$I$19</f>
        <v>215.64458207244505</v>
      </c>
      <c r="U17" s="128">
        <f>'[7]absolute dependence foreign'!J21*'[7]absolute expo foreign'!$I$17</f>
        <v>193.36502040197823</v>
      </c>
    </row>
    <row r="18" spans="2:21" ht="15">
      <c r="B18" s="40" t="s">
        <v>42</v>
      </c>
      <c r="C18" s="35">
        <f>'[7]absolute dependence foreign'!E22*'[7]absolute expo foreign'!$D$10</f>
        <v>6.4472798305809391</v>
      </c>
      <c r="D18" s="35">
        <f>'[7]absolute dependence foreign'!E22*'[7]absolute expo foreign'!$D$12</f>
        <v>5.639412042480382</v>
      </c>
      <c r="E18" s="35">
        <f>'[7]absolute dependence foreign'!E22*'[7]absolute expo foreign'!$D$13</f>
        <v>4.4880227609059791</v>
      </c>
      <c r="G18" s="35">
        <f>'[7]absolute dependence foreign'!F22*'[7]absolute expo foreign'!$E$9</f>
        <v>3.0129625062753518</v>
      </c>
      <c r="H18" s="128">
        <f>'[7]absolute dependence foreign'!F22*'[7]absolute expo foreign'!$E$8</f>
        <v>2.8812598595811716</v>
      </c>
      <c r="I18" s="35">
        <f>'[7]absolute dependence foreign'!F22*'[7]absolute expo foreign'!$E$11</f>
        <v>2.1184820308107093</v>
      </c>
      <c r="K18" s="128">
        <f>'[7]absolute dependence foreign'!G22*'[7]absolute expo foreign'!$F$8</f>
        <v>3.8048960095283832</v>
      </c>
      <c r="L18" s="35">
        <f>'[7]absolute dependence foreign'!G22*'[7]absolute expo foreign'!$F$13</f>
        <v>2.3492443752334751</v>
      </c>
      <c r="M18" s="35">
        <f>'[7]absolute dependence foreign'!G22*'[7]absolute expo foreign'!$F$11</f>
        <v>1.9445157437323288</v>
      </c>
      <c r="O18" s="35">
        <f>'[7]absolute dependence foreign'!H22*'[7]absolute expo foreign'!$G$10</f>
        <v>0.25082526240612679</v>
      </c>
      <c r="P18" s="35">
        <f>'[7]absolute dependence foreign'!H22*'[7]absolute expo foreign'!$G$9</f>
        <v>0.25472115508932314</v>
      </c>
      <c r="Q18" s="35">
        <f>'[7]absolute dependence foreign'!H22*'[7]absolute expo foreign'!$G$12</f>
        <v>0.16258245710325808</v>
      </c>
      <c r="S18" s="128">
        <f>'[7]absolute dependence foreign'!J22*'[7]absolute expo foreign'!$I$18</f>
        <v>403.1654298667799</v>
      </c>
      <c r="T18" s="35">
        <f>'[7]absolute dependence foreign'!J22*'[7]absolute expo foreign'!$I$19</f>
        <v>351.92677661505576</v>
      </c>
      <c r="U18" s="35">
        <f>'[7]absolute dependence foreign'!J22*'[7]absolute expo foreign'!$I$17</f>
        <v>315.56706728347768</v>
      </c>
    </row>
    <row r="19" spans="2:21" ht="15">
      <c r="B19" s="40" t="s">
        <v>43</v>
      </c>
      <c r="C19" s="35">
        <f>'[7]absolute dependence foreign'!E23*'[7]absolute expo foreign'!$D$10</f>
        <v>4.5534496785105247</v>
      </c>
      <c r="D19" s="35">
        <f>'[7]absolute dependence foreign'!E23*'[7]absolute expo foreign'!$D$12</f>
        <v>3.9828857481910882</v>
      </c>
      <c r="E19" s="35">
        <f>'[7]absolute dependence foreign'!E23*'[7]absolute expo foreign'!$D$13</f>
        <v>3.16970665688538</v>
      </c>
      <c r="G19" s="35">
        <f>'[7]absolute dependence foreign'!F23*'[7]absolute expo foreign'!$E$9</f>
        <v>4.811377936551045</v>
      </c>
      <c r="H19" s="128">
        <f>'[7]absolute dependence foreign'!F23*'[7]absolute expo foreign'!$E$8</f>
        <v>4.6010629368887663</v>
      </c>
      <c r="I19" s="35">
        <f>'[7]absolute dependence foreign'!F23*'[7]absolute expo foreign'!$E$11</f>
        <v>3.3829885638447386</v>
      </c>
      <c r="K19" s="128">
        <f>'[7]absolute dependence foreign'!G23*'[7]absolute expo foreign'!$F$8</f>
        <v>2.4813675239225281</v>
      </c>
      <c r="L19" s="35">
        <f>'[7]absolute dependence foreign'!G23*'[7]absolute expo foreign'!$F$13</f>
        <v>1.5320625541050097</v>
      </c>
      <c r="M19" s="35">
        <f>'[7]absolute dependence foreign'!G23*'[7]absolute expo foreign'!$F$11</f>
        <v>1.2681182886918185</v>
      </c>
      <c r="O19" s="35">
        <f>'[7]absolute dependence foreign'!H23*'[7]absolute expo foreign'!$G$10</f>
        <v>0.36994547796092797</v>
      </c>
      <c r="P19" s="35">
        <f>'[7]absolute dependence foreign'!H23*'[7]absolute expo foreign'!$G$9</f>
        <v>0.37569158131169772</v>
      </c>
      <c r="Q19" s="35">
        <f>'[7]absolute dependence foreign'!H23*'[7]absolute expo foreign'!$G$12</f>
        <v>0.2397950039966058</v>
      </c>
      <c r="S19" s="35">
        <f>'[7]absolute dependence foreign'!J23*'[7]absolute expo foreign'!$I$18</f>
        <v>195.29043930608503</v>
      </c>
      <c r="T19" s="128">
        <f>'[7]absolute dependence foreign'!J23*'[7]absolute expo foreign'!$I$19</f>
        <v>170.47080358908457</v>
      </c>
      <c r="U19" s="35">
        <f>'[7]absolute dependence foreign'!J23*'[7]absolute expo foreign'!$I$17</f>
        <v>152.85842146904079</v>
      </c>
    </row>
    <row r="20" spans="2:21" ht="15">
      <c r="B20" s="40" t="s">
        <v>44</v>
      </c>
      <c r="C20" s="35">
        <f>'[7]absolute dependence foreign'!E24*'[7]absolute expo foreign'!$D$10</f>
        <v>62.460771402557128</v>
      </c>
      <c r="D20" s="35">
        <f>'[7]absolute dependence foreign'!E24*'[7]absolute expo foreign'!$D$12</f>
        <v>54.634207865374407</v>
      </c>
      <c r="E20" s="35">
        <f>'[7]absolute dependence foreign'!E24*'[7]absolute expo foreign'!$D$13</f>
        <v>43.479633439946824</v>
      </c>
      <c r="G20" s="35">
        <f>'[7]absolute dependence foreign'!F24*'[7]absolute expo foreign'!$E$9</f>
        <v>2.9076753366973933</v>
      </c>
      <c r="H20" s="128">
        <f>'[7]absolute dependence foreign'!F24*'[7]absolute expo foreign'!$E$8</f>
        <v>2.7805750037948633</v>
      </c>
      <c r="I20" s="35">
        <f>'[7]absolute dependence foreign'!F24*'[7]absolute expo foreign'!$E$11</f>
        <v>2.0444522424010421</v>
      </c>
      <c r="K20" s="128">
        <f>'[7]absolute dependence foreign'!G24*'[7]absolute expo foreign'!$F$8</f>
        <v>25.402771837705089</v>
      </c>
      <c r="L20" s="35">
        <f>'[7]absolute dependence foreign'!G24*'[7]absolute expo foreign'!$F$13</f>
        <v>15.684349508007974</v>
      </c>
      <c r="M20" s="35">
        <f>'[7]absolute dependence foreign'!G24*'[7]absolute expo foreign'!$F$11</f>
        <v>12.982244363356573</v>
      </c>
      <c r="O20" s="35">
        <f>'[7]absolute dependence foreign'!H24*'[7]absolute expo foreign'!$G$10</f>
        <v>2.7594083369428515</v>
      </c>
      <c r="P20" s="35">
        <f>'[7]absolute dependence foreign'!H24*'[7]absolute expo foreign'!$G$9</f>
        <v>2.8022682891132193</v>
      </c>
      <c r="Q20" s="35">
        <f>'[7]absolute dependence foreign'!H24*'[7]absolute expo foreign'!$G$12</f>
        <v>1.7886212228693967</v>
      </c>
      <c r="S20" s="35">
        <f>'[7]absolute dependence foreign'!J24*'[7]absolute expo foreign'!$I$18</f>
        <v>0.13743721034508183</v>
      </c>
      <c r="T20" s="35">
        <f>'[7]absolute dependence foreign'!J24*'[7]absolute expo foreign'!$I$19</f>
        <v>0.11997019297932485</v>
      </c>
      <c r="U20" s="35">
        <f>'[7]absolute dependence foreign'!J24*'[7]absolute expo foreign'!$I$17</f>
        <v>0.1075753380406428</v>
      </c>
    </row>
    <row r="21" spans="2:21" ht="15">
      <c r="B21" s="40" t="s">
        <v>45</v>
      </c>
      <c r="C21" s="35">
        <f>'[7]absolute dependence foreign'!E25*'[7]absolute expo foreign'!$D$10</f>
        <v>114.56870366316717</v>
      </c>
      <c r="D21" s="35">
        <f>'[7]absolute dependence foreign'!E25*'[7]absolute expo foreign'!$D$12</f>
        <v>100.21282527009747</v>
      </c>
      <c r="E21" s="35">
        <f>'[7]absolute dependence foreign'!E25*'[7]absolute expo foreign'!$D$13</f>
        <v>79.752541108713615</v>
      </c>
      <c r="G21" s="35">
        <f>'[7]absolute dependence foreign'!F25*'[7]absolute expo foreign'!$E$9</f>
        <v>4.6873731604629763</v>
      </c>
      <c r="H21" s="128">
        <f>'[7]absolute dependence foreign'!F25*'[7]absolute expo foreign'!$E$8</f>
        <v>4.4824786587921279</v>
      </c>
      <c r="I21" s="35">
        <f>'[7]absolute dependence foreign'!F25*'[7]absolute expo foreign'!$E$11</f>
        <v>3.2957980032817953</v>
      </c>
      <c r="K21" s="128">
        <f>'[7]absolute dependence foreign'!G25*'[7]absolute expo foreign'!$F$8</f>
        <v>18.365407662576288</v>
      </c>
      <c r="L21" s="35">
        <f>'[7]absolute dependence foreign'!G25*'[7]absolute expo foreign'!$F$13</f>
        <v>11.339292990434425</v>
      </c>
      <c r="M21" s="35">
        <f>'[7]absolute dependence foreign'!G25*'[7]absolute expo foreign'!$F$11</f>
        <v>9.3857556817613066</v>
      </c>
      <c r="O21" s="35">
        <f>'[7]absolute dependence foreign'!H25*'[7]absolute expo foreign'!$G$10</f>
        <v>1.7908816680869311</v>
      </c>
      <c r="P21" s="35">
        <f>'[7]absolute dependence foreign'!H25*'[7]absolute expo foreign'!$G$9</f>
        <v>1.8186981755640499</v>
      </c>
      <c r="Q21" s="35">
        <f>'[7]absolute dependence foreign'!H25*'[7]absolute expo foreign'!$G$12</f>
        <v>1.1608318045225836</v>
      </c>
      <c r="S21" s="35">
        <f>'[7]absolute dependence foreign'!J25*'[7]absolute expo foreign'!$I$18</f>
        <v>1.4490407520654688E-2</v>
      </c>
      <c r="T21" s="35">
        <f>'[7]absolute dependence foreign'!J25*'[7]absolute expo foreign'!$I$19</f>
        <v>1.2648808734091219E-2</v>
      </c>
      <c r="U21" s="35">
        <f>'[7]absolute dependence foreign'!J25*'[7]absolute expo foreign'!$I$17</f>
        <v>1.1341982884163529E-2</v>
      </c>
    </row>
    <row r="22" spans="2:21" ht="15">
      <c r="B22" s="40" t="s">
        <v>284</v>
      </c>
      <c r="C22" s="35">
        <f>'[7]absolute dependence foreign'!E26*'[7]absolute expo foreign'!$D$10</f>
        <v>226.49769384020595</v>
      </c>
      <c r="D22" s="35">
        <f>'[7]absolute dependence foreign'!E26*'[7]absolute expo foreign'!$D$12</f>
        <v>198.11670282681033</v>
      </c>
      <c r="E22" s="35">
        <f>'[7]absolute dependence foreign'!E26*'[7]absolute expo foreign'!$D$13</f>
        <v>157.66754847927285</v>
      </c>
      <c r="G22" s="35">
        <f>'[7]absolute dependence foreign'!F26*'[7]absolute expo foreign'!$E$9</f>
        <v>11.8442881596311</v>
      </c>
      <c r="H22" s="128">
        <f>'[7]absolute dependence foreign'!F26*'[7]absolute expo foreign'!$E$8</f>
        <v>11.326550519158317</v>
      </c>
      <c r="I22" s="35">
        <f>'[7]absolute dependence foreign'!F26*'[7]absolute expo foreign'!$E$11</f>
        <v>8.3279866847534549</v>
      </c>
      <c r="K22" s="128">
        <f>'[7]absolute dependence foreign'!G26*'[7]absolute expo foreign'!$F$8</f>
        <v>34.871803711236964</v>
      </c>
      <c r="L22" s="35">
        <f>'[7]absolute dependence foreign'!G26*'[7]absolute expo foreign'!$F$13</f>
        <v>21.53078258057926</v>
      </c>
      <c r="M22" s="35">
        <f>'[7]absolute dependence foreign'!G26*'[7]absolute expo foreign'!$F$11</f>
        <v>17.821451929049864</v>
      </c>
      <c r="O22" s="35">
        <f>'[7]absolute dependence foreign'!H26*'[7]absolute expo foreign'!$G$10</f>
        <v>3.1922724033521914E-2</v>
      </c>
      <c r="P22" s="35">
        <f>'[7]absolute dependence foreign'!H26*'[7]absolute expo foreign'!$G$9</f>
        <v>3.2418557291292109E-2</v>
      </c>
      <c r="Q22" s="35">
        <f>'[7]absolute dependence foreign'!H26*'[7]absolute expo foreign'!$G$12</f>
        <v>2.069199434304049E-2</v>
      </c>
      <c r="S22" s="35">
        <f>'[7]absolute dependence foreign'!J26*'[7]absolute expo foreign'!$I$18</f>
        <v>2.0598914920221263E-2</v>
      </c>
      <c r="T22" s="35">
        <f>'[7]absolute dependence foreign'!J26*'[7]absolute expo foreign'!$I$19</f>
        <v>1.7980980492391611E-2</v>
      </c>
      <c r="U22" s="35">
        <f>'[7]absolute dependence foreign'!J26*'[7]absolute expo foreign'!$I$17</f>
        <v>1.6123255341471212E-2</v>
      </c>
    </row>
    <row r="23" spans="2:21" ht="15">
      <c r="B23" s="40" t="s">
        <v>48</v>
      </c>
      <c r="C23" s="35">
        <f>'[7]absolute dependence foreign'!E27*'[7]absolute expo foreign'!$D$10</f>
        <v>113.29699247763297</v>
      </c>
      <c r="D23" s="35">
        <f>'[7]absolute dependence foreign'!E27*'[7]absolute expo foreign'!$D$12</f>
        <v>99.100464156152711</v>
      </c>
      <c r="E23" s="35">
        <f>'[7]absolute dependence foreign'!E27*'[7]absolute expo foreign'!$D$13</f>
        <v>78.867288894453523</v>
      </c>
      <c r="G23" s="35">
        <f>'[7]absolute dependence foreign'!F27*'[7]absolute expo foreign'!$E$9</f>
        <v>0.15036097127754214</v>
      </c>
      <c r="H23" s="128">
        <f>'[7]absolute dependence foreign'!F27*'[7]absolute expo foreign'!$E$8</f>
        <v>0.14378839102288757</v>
      </c>
      <c r="I23" s="35">
        <f>'[7]absolute dependence foreign'!F27*'[7]absolute expo foreign'!$E$11</f>
        <v>0.1057221970480131</v>
      </c>
      <c r="K23" s="128">
        <f>'[7]absolute dependence foreign'!G27*'[7]absolute expo foreign'!$F$8</f>
        <v>14.577793668576073</v>
      </c>
      <c r="L23" s="35">
        <f>'[7]absolute dependence foreign'!G27*'[7]absolute expo foreign'!$F$13</f>
        <v>9.0007189929643818</v>
      </c>
      <c r="M23" s="35">
        <f>'[7]absolute dependence foreign'!G27*'[7]absolute expo foreign'!$F$11</f>
        <v>7.4500720194298342</v>
      </c>
      <c r="O23" s="35">
        <f>'[7]absolute dependence foreign'!H27*'[7]absolute expo foreign'!$G$10</f>
        <v>2.3268390167784783</v>
      </c>
      <c r="P23" s="35">
        <f>'[7]absolute dependence foreign'!H27*'[7]absolute expo foreign'!$G$9</f>
        <v>2.3629801734286611</v>
      </c>
      <c r="Q23" s="35">
        <f>'[7]absolute dependence foreign'!H27*'[7]absolute expo foreign'!$G$12</f>
        <v>1.5082340630388331</v>
      </c>
      <c r="S23" s="35">
        <f>'[7]absolute dependence foreign'!J27*'[7]absolute expo foreign'!$I$18</f>
        <v>0</v>
      </c>
      <c r="T23" s="35">
        <f>'[7]absolute dependence foreign'!J27*'[7]absolute expo foreign'!$I$19</f>
        <v>0</v>
      </c>
      <c r="U23" s="35">
        <f>'[7]absolute dependence foreign'!J27*'[7]absolute expo foreign'!$I$17</f>
        <v>0</v>
      </c>
    </row>
    <row r="24" spans="2:21" ht="15">
      <c r="B24" s="40" t="s">
        <v>49</v>
      </c>
      <c r="C24" s="35">
        <f>'[7]absolute dependence foreign'!E28*'[7]absolute expo foreign'!$D$10</f>
        <v>17.810787899622724</v>
      </c>
      <c r="D24" s="35">
        <f>'[7]absolute dependence foreign'!E28*'[7]absolute expo foreign'!$D$12</f>
        <v>15.579030910179338</v>
      </c>
      <c r="E24" s="35">
        <f>'[7]absolute dependence foreign'!E28*'[7]absolute expo foreign'!$D$13</f>
        <v>12.39828634457967</v>
      </c>
      <c r="G24" s="35">
        <f>'[7]absolute dependence foreign'!F28*'[7]absolute expo foreign'!$E$9</f>
        <v>1.2576339736834929</v>
      </c>
      <c r="H24" s="128">
        <f>'[7]absolute dependence foreign'!F28*'[7]absolute expo foreign'!$E$8</f>
        <v>1.2026602650622753</v>
      </c>
      <c r="I24" s="35">
        <f>'[7]absolute dependence foreign'!F28*'[7]absolute expo foreign'!$E$11</f>
        <v>0.88427086929772192</v>
      </c>
      <c r="K24" s="128">
        <f>'[7]absolute dependence foreign'!G28*'[7]absolute expo foreign'!$F$8</f>
        <v>0.59829633975576435</v>
      </c>
      <c r="L24" s="35">
        <f>'[7]absolute dependence foreign'!G28*'[7]absolute expo foreign'!$F$13</f>
        <v>0.36940413282627999</v>
      </c>
      <c r="M24" s="35">
        <f>'[7]absolute dependence foreign'!G28*'[7]absolute expo foreign'!$F$11</f>
        <v>0.30576306137121295</v>
      </c>
      <c r="O24" s="35">
        <f>'[7]absolute dependence foreign'!H28*'[7]absolute expo foreign'!$G$10</f>
        <v>0.12648300927876518</v>
      </c>
      <c r="P24" s="35">
        <f>'[7]absolute dependence foreign'!H28*'[7]absolute expo foreign'!$G$9</f>
        <v>0.12844758105144385</v>
      </c>
      <c r="Q24" s="35">
        <f>'[7]absolute dependence foreign'!H28*'[7]absolute expo foreign'!$G$12</f>
        <v>8.1985037045668521E-2</v>
      </c>
      <c r="S24" s="35">
        <f>'[7]absolute dependence foreign'!J28*'[7]absolute expo foreign'!$I$18</f>
        <v>2.0235431721941723E-2</v>
      </c>
      <c r="T24" s="35">
        <f>'[7]absolute dependence foreign'!J28*'[7]absolute expo foreign'!$I$19</f>
        <v>1.7663692697238841E-2</v>
      </c>
      <c r="U24" s="35">
        <f>'[7]absolute dependence foreign'!J28*'[7]absolute expo foreign'!$I$17</f>
        <v>1.5838748490460214E-2</v>
      </c>
    </row>
    <row r="25" spans="2:21" ht="15">
      <c r="B25" s="40" t="s">
        <v>50</v>
      </c>
      <c r="C25" s="35">
        <f>'[7]absolute dependence foreign'!E29*'[7]absolute expo foreign'!$D$10</f>
        <v>126.85798633257168</v>
      </c>
      <c r="D25" s="35">
        <f>'[7]absolute dependence foreign'!E29*'[7]absolute expo foreign'!$D$12</f>
        <v>110.96221578833723</v>
      </c>
      <c r="E25" s="35">
        <f>'[7]absolute dependence foreign'!E29*'[7]absolute expo foreign'!$D$13</f>
        <v>88.307246625586629</v>
      </c>
      <c r="G25" s="35">
        <f>'[7]absolute dependence foreign'!F29*'[7]absolute expo foreign'!$E$9</f>
        <v>16.214399728886921</v>
      </c>
      <c r="H25" s="128">
        <f>'[7]absolute dependence foreign'!F29*'[7]absolute expo foreign'!$E$8</f>
        <v>15.505635728537078</v>
      </c>
      <c r="I25" s="35">
        <f>'[7]absolute dependence foreign'!F29*'[7]absolute expo foreign'!$E$11</f>
        <v>11.400710893177562</v>
      </c>
      <c r="K25" s="128">
        <f>'[7]absolute dependence foreign'!G29*'[7]absolute expo foreign'!$F$8</f>
        <v>27.177500524110158</v>
      </c>
      <c r="L25" s="35">
        <f>'[7]absolute dependence foreign'!G29*'[7]absolute expo foreign'!$F$13</f>
        <v>16.780114378759169</v>
      </c>
      <c r="M25" s="35">
        <f>'[7]absolute dependence foreign'!G29*'[7]absolute expo foreign'!$F$11</f>
        <v>13.88923048411413</v>
      </c>
      <c r="O25" s="35">
        <f>'[7]absolute dependence foreign'!H29*'[7]absolute expo foreign'!$G$10</f>
        <v>0.54236919541722162</v>
      </c>
      <c r="P25" s="35">
        <f>'[7]absolute dependence foreign'!H29*'[7]absolute expo foreign'!$G$9</f>
        <v>0.55079343530337677</v>
      </c>
      <c r="Q25" s="35">
        <f>'[7]absolute dependence foreign'!H29*'[7]absolute expo foreign'!$G$12</f>
        <v>0.35155835421900911</v>
      </c>
      <c r="S25" s="35">
        <f>'[7]absolute dependence foreign'!J29*'[7]absolute expo foreign'!$I$18</f>
        <v>0</v>
      </c>
      <c r="T25" s="35">
        <f>'[7]absolute dependence foreign'!J29*'[7]absolute expo foreign'!$I$19</f>
        <v>0</v>
      </c>
      <c r="U25" s="35">
        <f>'[7]absolute dependence foreign'!J29*'[7]absolute expo foreign'!$I$17</f>
        <v>0</v>
      </c>
    </row>
    <row r="26" spans="2:21" ht="15">
      <c r="B26" s="40" t="s">
        <v>52</v>
      </c>
      <c r="C26" s="35">
        <f>'[7]absolute dependence foreign'!E30*'[7]absolute expo foreign'!$D$10</f>
        <v>9.8300554181317157</v>
      </c>
      <c r="D26" s="35">
        <f>'[7]absolute dependence foreign'!E30*'[7]absolute expo foreign'!$D$12</f>
        <v>8.5983134531119649</v>
      </c>
      <c r="E26" s="35">
        <f>'[7]absolute dependence foreign'!E30*'[7]absolute expo foreign'!$D$13</f>
        <v>6.8428102419694454</v>
      </c>
      <c r="G26" s="35">
        <f>'[7]absolute dependence foreign'!F30*'[7]absolute expo foreign'!$E$9</f>
        <v>0.68369302531728526</v>
      </c>
      <c r="H26" s="128">
        <f>'[7]absolute dependence foreign'!F30*'[7]absolute expo foreign'!$E$8</f>
        <v>0.65380742907335754</v>
      </c>
      <c r="I26" s="35">
        <f>'[7]absolute dependence foreign'!F30*'[7]absolute expo foreign'!$E$11</f>
        <v>0.48072001749394255</v>
      </c>
      <c r="K26" s="128">
        <f>'[7]absolute dependence foreign'!G30*'[7]absolute expo foreign'!$F$8</f>
        <v>3.0018234149557612</v>
      </c>
      <c r="L26" s="35">
        <f>'[7]absolute dependence foreign'!G30*'[7]absolute expo foreign'!$F$13</f>
        <v>1.8534059157908656</v>
      </c>
      <c r="M26" s="35">
        <f>'[7]absolute dependence foreign'!G30*'[7]absolute expo foreign'!$F$11</f>
        <v>1.5341005051565992</v>
      </c>
      <c r="O26" s="35">
        <f>'[7]absolute dependence foreign'!H30*'[7]absolute expo foreign'!$G$10</f>
        <v>0</v>
      </c>
      <c r="P26" s="35">
        <f>'[7]absolute dependence foreign'!H30*'[7]absolute expo foreign'!$G$9</f>
        <v>0</v>
      </c>
      <c r="Q26" s="35">
        <f>'[7]absolute dependence foreign'!H30*'[7]absolute expo foreign'!$G$12</f>
        <v>0</v>
      </c>
      <c r="S26" s="35">
        <f>'[7]absolute dependence foreign'!J30*'[7]absolute expo foreign'!$I$18</f>
        <v>0</v>
      </c>
      <c r="T26" s="35">
        <f>'[7]absolute dependence foreign'!J30*'[7]absolute expo foreign'!$I$19</f>
        <v>0</v>
      </c>
      <c r="U26" s="35">
        <f>'[7]absolute dependence foreign'!J30*'[7]absolute expo foreign'!$I$17</f>
        <v>0</v>
      </c>
    </row>
    <row r="27" spans="2:21" ht="15">
      <c r="B27" s="40" t="s">
        <v>53</v>
      </c>
      <c r="C27" s="35">
        <f>'[7]absolute dependence foreign'!E31*'[7]absolute expo foreign'!$D$10</f>
        <v>8.566856889289129</v>
      </c>
      <c r="D27" s="35">
        <f>'[7]absolute dependence foreign'!E31*'[7]absolute expo foreign'!$D$12</f>
        <v>7.4933983287816952</v>
      </c>
      <c r="E27" s="35">
        <f>'[7]absolute dependence foreign'!E31*'[7]absolute expo foreign'!$D$13</f>
        <v>5.963483782134734</v>
      </c>
      <c r="G27" s="35">
        <f>'[7]absolute dependence foreign'!F31*'[7]absolute expo foreign'!$E$9</f>
        <v>0.77814395066667319</v>
      </c>
      <c r="H27" s="128">
        <f>'[7]absolute dependence foreign'!F31*'[7]absolute expo foreign'!$E$8</f>
        <v>0.74412971464534361</v>
      </c>
      <c r="I27" s="35">
        <f>'[7]absolute dependence foreign'!F31*'[7]absolute expo foreign'!$E$11</f>
        <v>0.54713059768847605</v>
      </c>
      <c r="K27" s="128">
        <f>'[7]absolute dependence foreign'!G31*'[7]absolute expo foreign'!$F$8</f>
        <v>0.51566105706479182</v>
      </c>
      <c r="L27" s="35">
        <f>'[7]absolute dependence foreign'!G31*'[7]absolute expo foreign'!$F$13</f>
        <v>0.31838290318650908</v>
      </c>
      <c r="M27" s="35">
        <f>'[7]absolute dependence foreign'!G31*'[7]absolute expo foreign'!$F$11</f>
        <v>0.26353178677711842</v>
      </c>
      <c r="O27" s="35">
        <f>'[7]absolute dependence foreign'!H31*'[7]absolute expo foreign'!$G$10</f>
        <v>1.8719485373257252E-2</v>
      </c>
      <c r="P27" s="35">
        <f>'[7]absolute dependence foreign'!H31*'[7]absolute expo foreign'!$G$9</f>
        <v>1.9010241995613693E-2</v>
      </c>
      <c r="Q27" s="35">
        <f>'[7]absolute dependence foreign'!H31*'[7]absolute expo foreign'!$G$12</f>
        <v>1.2133785482758943E-2</v>
      </c>
      <c r="S27" s="35">
        <f>'[7]absolute dependence foreign'!J31*'[7]absolute expo foreign'!$I$18</f>
        <v>0</v>
      </c>
      <c r="T27" s="35">
        <f>'[7]absolute dependence foreign'!J31*'[7]absolute expo foreign'!$I$19</f>
        <v>0</v>
      </c>
      <c r="U27" s="35">
        <f>'[7]absolute dependence foreign'!J31*'[7]absolute expo foreign'!$I$17</f>
        <v>0</v>
      </c>
    </row>
    <row r="28" spans="2:2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2:21" ht="15">
      <c r="B29" s="40" t="s">
        <v>285</v>
      </c>
    </row>
    <row r="30" spans="2:21" ht="15">
      <c r="B30" s="40" t="s">
        <v>286</v>
      </c>
    </row>
    <row r="31" spans="2:21">
      <c r="B31" s="118" t="s">
        <v>287</v>
      </c>
    </row>
    <row r="32" spans="2:21">
      <c r="B32" s="118" t="s">
        <v>288</v>
      </c>
    </row>
    <row r="34" spans="1:21">
      <c r="A34" s="1" t="s">
        <v>26</v>
      </c>
      <c r="C34" s="179" t="s">
        <v>7</v>
      </c>
      <c r="D34" s="179"/>
      <c r="E34" s="179"/>
      <c r="F34" s="125"/>
      <c r="G34" s="179" t="s">
        <v>8</v>
      </c>
      <c r="H34" s="179"/>
      <c r="I34" s="179"/>
      <c r="J34" s="126"/>
      <c r="K34" s="179" t="s">
        <v>9</v>
      </c>
      <c r="L34" s="179"/>
      <c r="M34" s="179"/>
      <c r="N34" s="126"/>
      <c r="O34" s="179" t="s">
        <v>10</v>
      </c>
      <c r="P34" s="179"/>
      <c r="Q34" s="179"/>
      <c r="R34" s="126"/>
      <c r="S34" s="179" t="s">
        <v>12</v>
      </c>
      <c r="T34" s="179"/>
      <c r="U34" s="179"/>
    </row>
    <row r="35" spans="1:21">
      <c r="C35" s="9" t="s">
        <v>272</v>
      </c>
      <c r="D35" s="9" t="s">
        <v>273</v>
      </c>
      <c r="E35" s="9" t="s">
        <v>274</v>
      </c>
      <c r="F35" s="9"/>
      <c r="G35" s="9" t="s">
        <v>275</v>
      </c>
      <c r="H35" s="9" t="s">
        <v>276</v>
      </c>
      <c r="I35" s="9" t="s">
        <v>277</v>
      </c>
      <c r="J35" s="9"/>
      <c r="K35" s="9" t="s">
        <v>276</v>
      </c>
      <c r="L35" s="9" t="s">
        <v>274</v>
      </c>
      <c r="M35" s="9" t="s">
        <v>277</v>
      </c>
      <c r="N35" s="9"/>
      <c r="O35" s="9" t="s">
        <v>272</v>
      </c>
      <c r="P35" s="9" t="s">
        <v>275</v>
      </c>
      <c r="Q35" s="9" t="s">
        <v>273</v>
      </c>
      <c r="R35" s="9"/>
      <c r="S35" s="9" t="s">
        <v>278</v>
      </c>
      <c r="T35" s="9" t="s">
        <v>279</v>
      </c>
      <c r="U35" s="9" t="s">
        <v>289</v>
      </c>
    </row>
    <row r="37" spans="1:21" ht="15">
      <c r="B37" s="40" t="s">
        <v>30</v>
      </c>
      <c r="C37" s="26">
        <f>'[7]master foreign claims'!E17/('[7]master foreign claims'!$E$14-'[7]master foreign claims'!E$19)</f>
        <v>6.3688606891837043E-2</v>
      </c>
      <c r="D37" s="26">
        <f>'[7]master foreign claims'!E17/('[7]master foreign claims'!$E$14 - '[7]master foreign claims'!E$21)</f>
        <v>6.2061011811826813E-2</v>
      </c>
      <c r="E37" s="26">
        <f>'[7]master foreign claims'!E17/('[7]master foreign claims'!$E$14 - '[7]master foreign claims'!E$22)</f>
        <v>5.9880047081319721E-2</v>
      </c>
      <c r="G37" s="26">
        <f>'[7]master foreign claims'!F17/('[7]master foreign claims'!$F$14 - '[7]master foreign claims'!F$18)</f>
        <v>0.11755106224576774</v>
      </c>
      <c r="H37" s="129">
        <f>'[7]master foreign claims'!F17/('[7]master foreign claims'!$F$14 - '[7]master foreign claims'!F$17)</f>
        <v>0.11692280449457496</v>
      </c>
      <c r="I37" s="26">
        <f>'[7]master foreign claims'!F17/('[7]master foreign claims'!$F$14 - '[7]master foreign claims'!F$20)</f>
        <v>0.11341225702857233</v>
      </c>
      <c r="K37" s="129">
        <f>'[7]master foreign claims'!G17/('[7]master foreign claims'!$G$14 - '[7]master foreign claims'!G$17)</f>
        <v>0.27966610413292409</v>
      </c>
      <c r="L37" s="26">
        <f>'[7]master foreign claims'!G17/('[7]master foreign claims'!$G$14 - '[7]master foreign claims'!G$22)</f>
        <v>0.25263588694206418</v>
      </c>
      <c r="M37" s="26">
        <f>'[7]master foreign claims'!G17/('[7]master foreign claims'!$G$14 - '[7]master foreign claims'!G$20)</f>
        <v>0.24602447092582999</v>
      </c>
      <c r="O37" s="26">
        <f>'[7]master foreign claims'!H17/('[7]master foreign claims'!$H$14 - '[7]master foreign claims'!H$19)</f>
        <v>4.9192162350517411E-2</v>
      </c>
      <c r="P37" s="26">
        <f>'[7]master foreign claims'!H17/('[7]master foreign claims'!$H$14 - '[7]master foreign claims'!H$18)</f>
        <v>4.9255893220051541E-2</v>
      </c>
      <c r="Q37" s="26">
        <f>'[7]master foreign claims'!H17/('[7]master foreign claims'!$H$14 - '[7]master foreign claims'!H$21)</f>
        <v>4.7791558991567624E-2</v>
      </c>
      <c r="S37" s="26">
        <f>'[7]master foreign claims'!J17/('[7]master foreign claims'!$J$14 - '[7]master foreign claims'!J$28)</f>
        <v>8.4275846886265451E-2</v>
      </c>
      <c r="T37" s="26">
        <f>'[7]master foreign claims'!J17/('[7]master foreign claims'!$J$14 - '[7]master foreign claims'!J$29)</f>
        <v>8.0288908988425292E-2</v>
      </c>
      <c r="U37" s="26">
        <f>'[7]master foreign claims'!J17/('[7]master foreign claims'!$J$14 - '[7]master foreign claims'!J$27)</f>
        <v>7.7681107954545456E-2</v>
      </c>
    </row>
    <row r="38" spans="1:21">
      <c r="B38" s="118" t="s">
        <v>31</v>
      </c>
      <c r="C38" s="26">
        <f>'[7]master foreign claims'!E18/('[7]master foreign claims'!$E$14-'[7]master foreign claims'!E$19)</f>
        <v>8.5808284731568721E-2</v>
      </c>
      <c r="D38" s="26">
        <f>'[7]master foreign claims'!E18/('[7]master foreign claims'!$E$14 - '[7]master foreign claims'!E$21)</f>
        <v>8.3615409916605252E-2</v>
      </c>
      <c r="E38" s="26">
        <f>'[7]master foreign claims'!E18/('[7]master foreign claims'!$E$14 - '[7]master foreign claims'!E$22)</f>
        <v>8.067697474400537E-2</v>
      </c>
      <c r="G38" s="129">
        <f>'[7]master foreign claims'!F18/('[7]master foreign claims'!$F$14 - '[7]master foreign claims'!F$18)</f>
        <v>0.12292433184795158</v>
      </c>
      <c r="H38" s="26">
        <f>'[7]master foreign claims'!F18/('[7]master foreign claims'!$F$14 - '[7]master foreign claims'!F$17)</f>
        <v>0.12226735637858316</v>
      </c>
      <c r="I38" s="26">
        <f>'[7]master foreign claims'!F18/('[7]master foreign claims'!$F$14 - '[7]master foreign claims'!F$20)</f>
        <v>0.1185963414729358</v>
      </c>
      <c r="K38" s="26">
        <f>'[7]master foreign claims'!G18/('[7]master foreign claims'!$G$14 - '[7]master foreign claims'!G$17)</f>
        <v>0.11881165690727254</v>
      </c>
      <c r="L38" s="26">
        <f>'[7]master foreign claims'!G18/('[7]master foreign claims'!$G$14 - '[7]master foreign claims'!G$22)</f>
        <v>0.10732830285202712</v>
      </c>
      <c r="M38" s="26">
        <f>'[7]master foreign claims'!G18/('[7]master foreign claims'!$G$14 - '[7]master foreign claims'!G$20)</f>
        <v>0.10451954884221434</v>
      </c>
      <c r="O38" s="26">
        <f>'[7]master foreign claims'!H18/('[7]master foreign claims'!$H$14 - '[7]master foreign claims'!H$19)</f>
        <v>8.4595970113199997E-2</v>
      </c>
      <c r="P38" s="129">
        <f>'[7]master foreign claims'!H18/('[7]master foreign claims'!$H$14 - '[7]master foreign claims'!H$18)</f>
        <v>8.4705568359684513E-2</v>
      </c>
      <c r="Q38" s="26">
        <f>'[7]master foreign claims'!H18/('[7]master foreign claims'!$H$14 - '[7]master foreign claims'!H$21)</f>
        <v>8.2187346579843223E-2</v>
      </c>
      <c r="S38" s="26">
        <f>'[7]master foreign claims'!J18/('[7]master foreign claims'!$J$14 - '[7]master foreign claims'!J$28)</f>
        <v>9.3976168854398856E-2</v>
      </c>
      <c r="T38" s="26">
        <f>'[7]master foreign claims'!J18/('[7]master foreign claims'!$J$14 - '[7]master foreign claims'!J$29)</f>
        <v>8.9530326267909341E-2</v>
      </c>
      <c r="U38" s="26">
        <f>'[7]master foreign claims'!J18/('[7]master foreign claims'!$J$14 - '[7]master foreign claims'!J$27)</f>
        <v>8.6622362012987009E-2</v>
      </c>
    </row>
    <row r="39" spans="1:21" ht="15">
      <c r="B39" s="40" t="s">
        <v>283</v>
      </c>
      <c r="C39" s="129">
        <f>'[7]master foreign claims'!E19/('[7]master foreign claims'!$E$14-'[7]master foreign claims'!E$19)</f>
        <v>0.20929735734580956</v>
      </c>
      <c r="D39" s="26">
        <f>'[7]master foreign claims'!E19/('[7]master foreign claims'!$E$14 - '[7]master foreign claims'!E$21)</f>
        <v>0.20394865581660651</v>
      </c>
      <c r="E39" s="26">
        <f>'[7]master foreign claims'!E19/('[7]master foreign claims'!$E$14 - '[7]master foreign claims'!E$22)</f>
        <v>0.19678143742643545</v>
      </c>
      <c r="G39" s="26">
        <f>'[7]master foreign claims'!F19/('[7]master foreign claims'!$F$14 - '[7]master foreign claims'!F$18)</f>
        <v>2.5889880342249219E-2</v>
      </c>
      <c r="H39" s="26">
        <f>'[7]master foreign claims'!F19/('[7]master foreign claims'!$F$14 - '[7]master foreign claims'!F$17)</f>
        <v>2.5751510533489307E-2</v>
      </c>
      <c r="I39" s="26">
        <f>'[7]master foreign claims'!F19/('[7]master foreign claims'!$F$14 - '[7]master foreign claims'!F$20)</f>
        <v>2.4978334586847728E-2</v>
      </c>
      <c r="K39" s="26">
        <f>'[7]master foreign claims'!G19/('[7]master foreign claims'!$G$14 - '[7]master foreign claims'!G$17)</f>
        <v>9.2704805699335147E-2</v>
      </c>
      <c r="L39" s="26">
        <f>'[7]master foreign claims'!G19/('[7]master foreign claims'!$G$14 - '[7]master foreign claims'!G$22)</f>
        <v>8.3744724389308092E-2</v>
      </c>
      <c r="M39" s="26">
        <f>'[7]master foreign claims'!G19/('[7]master foreign claims'!$G$14 - '[7]master foreign claims'!G$20)</f>
        <v>8.155314654657049E-2</v>
      </c>
      <c r="O39" s="129">
        <f>'[7]master foreign claims'!H19/('[7]master foreign claims'!$H$14 - '[7]master foreign claims'!H$19)</f>
        <v>8.3302097129323432E-2</v>
      </c>
      <c r="P39" s="26">
        <f>'[7]master foreign claims'!H19/('[7]master foreign claims'!$H$14 - '[7]master foreign claims'!H$18)</f>
        <v>8.3410019099621063E-2</v>
      </c>
      <c r="Q39" s="26">
        <f>'[7]master foreign claims'!H19/('[7]master foreign claims'!$H$14 - '[7]master foreign claims'!H$21)</f>
        <v>8.0930312855732447E-2</v>
      </c>
      <c r="S39" s="26">
        <f>'[7]master foreign claims'!J19/('[7]master foreign claims'!$J$14 - '[7]master foreign claims'!J$28)</f>
        <v>2.2152508324389773E-3</v>
      </c>
      <c r="T39" s="26">
        <f>'[7]master foreign claims'!J19/('[7]master foreign claims'!$J$14 - '[7]master foreign claims'!J$29)</f>
        <v>2.1104513219814647E-3</v>
      </c>
      <c r="U39" s="26">
        <f>'[7]master foreign claims'!J19/('[7]master foreign claims'!$J$14 - '[7]master foreign claims'!J$27)</f>
        <v>2.041903409090909E-3</v>
      </c>
    </row>
    <row r="40" spans="1:21">
      <c r="B40" s="118" t="s">
        <v>34</v>
      </c>
      <c r="C40" s="26">
        <f>'[7]master foreign claims'!E20/('[7]master foreign claims'!$E$14-'[7]master foreign claims'!E$19)</f>
        <v>0.1438569505864257</v>
      </c>
      <c r="D40" s="26">
        <f>'[7]master foreign claims'!E20/('[7]master foreign claims'!$E$14 - '[7]master foreign claims'!E$21)</f>
        <v>0.14018061228313411</v>
      </c>
      <c r="E40" s="26">
        <f>'[7]master foreign claims'!E20/('[7]master foreign claims'!$E$14 - '[7]master foreign claims'!E$22)</f>
        <v>0.13525434759029611</v>
      </c>
      <c r="G40" s="26">
        <f>'[7]master foreign claims'!F20/('[7]master foreign claims'!$F$14 - '[7]master foreign claims'!F$18)</f>
        <v>8.6430875799786366E-2</v>
      </c>
      <c r="H40" s="26">
        <f>'[7]master foreign claims'!F20/('[7]master foreign claims'!$F$14 - '[7]master foreign claims'!F$17)</f>
        <v>8.596894149969414E-2</v>
      </c>
      <c r="I40" s="129">
        <f>'[7]master foreign claims'!F20/('[7]master foreign claims'!$F$14 - '[7]master foreign claims'!F$20)</f>
        <v>8.3387767954967176E-2</v>
      </c>
      <c r="K40" s="26">
        <f>'[7]master foreign claims'!G20/('[7]master foreign claims'!$G$14 - '[7]master foreign claims'!G$17)</f>
        <v>0.14292509995356265</v>
      </c>
      <c r="L40" s="26">
        <f>'[7]master foreign claims'!G20/('[7]master foreign claims'!$G$14 - '[7]master foreign claims'!G$22)</f>
        <v>0.12911113953190945</v>
      </c>
      <c r="M40" s="129">
        <f>'[7]master foreign claims'!G20/('[7]master foreign claims'!$G$14 - '[7]master foreign claims'!G$20)</f>
        <v>0.12573233430313657</v>
      </c>
      <c r="O40" s="26">
        <f>'[7]master foreign claims'!H20/('[7]master foreign claims'!$H$14 - '[7]master foreign claims'!H$19)</f>
        <v>2.6654894088444271E-2</v>
      </c>
      <c r="P40" s="26">
        <f>'[7]master foreign claims'!H20/('[7]master foreign claims'!$H$14 - '[7]master foreign claims'!H$18)</f>
        <v>2.6689426816757626E-2</v>
      </c>
      <c r="Q40" s="26">
        <f>'[7]master foreign claims'!H20/('[7]master foreign claims'!$H$14 - '[7]master foreign claims'!H$21)</f>
        <v>2.5895973715586679E-2</v>
      </c>
      <c r="S40" s="26">
        <f>'[7]master foreign claims'!J20/('[7]master foreign claims'!$J$14 - '[7]master foreign claims'!J$28)</f>
        <v>4.1690745480062741E-3</v>
      </c>
      <c r="T40" s="26">
        <f>'[7]master foreign claims'!J20/('[7]master foreign claims'!$J$14 - '[7]master foreign claims'!J$29)</f>
        <v>3.9718431711825083E-3</v>
      </c>
      <c r="U40" s="26">
        <f>'[7]master foreign claims'!J20/('[7]master foreign claims'!$J$14 - '[7]master foreign claims'!J$27)</f>
        <v>3.8428368506493505E-3</v>
      </c>
    </row>
    <row r="41" spans="1:21">
      <c r="B41" s="118" t="s">
        <v>35</v>
      </c>
      <c r="C41" s="26">
        <f>'[7]master foreign claims'!E21/('[7]master foreign claims'!$E$14-'[7]master foreign claims'!E$19)</f>
        <v>0.18307163152385225</v>
      </c>
      <c r="D41" s="129">
        <f>'[7]master foreign claims'!E21/('[7]master foreign claims'!$E$14 - '[7]master foreign claims'!E$21)</f>
        <v>0.178393141895971</v>
      </c>
      <c r="E41" s="26">
        <f>'[7]master foreign claims'!E21/('[7]master foreign claims'!$E$14 - '[7]master foreign claims'!E$22)</f>
        <v>0.17212400223355065</v>
      </c>
      <c r="G41" s="26">
        <f>'[7]master foreign claims'!F21/('[7]master foreign claims'!$F$14 - '[7]master foreign claims'!F$18)</f>
        <v>5.4790086425480951E-2</v>
      </c>
      <c r="H41" s="26">
        <f>'[7]master foreign claims'!F21/('[7]master foreign claims'!$F$14 - '[7]master foreign claims'!F$17)</f>
        <v>5.4497257965850678E-2</v>
      </c>
      <c r="I41" s="26">
        <f>'[7]master foreign claims'!F21/('[7]master foreign claims'!$F$14 - '[7]master foreign claims'!F$20)</f>
        <v>5.2861005639513549E-2</v>
      </c>
      <c r="K41" s="26">
        <f>'[7]master foreign claims'!G21/('[7]master foreign claims'!$G$14 - '[7]master foreign claims'!G$17)</f>
        <v>6.1036798767711321E-2</v>
      </c>
      <c r="L41" s="26">
        <f>'[7]master foreign claims'!G21/('[7]master foreign claims'!$G$14 - '[7]master foreign claims'!G$22)</f>
        <v>5.5137485611970842E-2</v>
      </c>
      <c r="M41" s="26">
        <f>'[7]master foreign claims'!G21/('[7]master foreign claims'!$G$14 - '[7]master foreign claims'!G$20)</f>
        <v>5.3694551831333946E-2</v>
      </c>
      <c r="O41" s="26">
        <f>'[7]master foreign claims'!H21/('[7]master foreign claims'!$H$14 - '[7]master foreign claims'!H$19)</f>
        <v>5.3995596389372472E-2</v>
      </c>
      <c r="P41" s="26">
        <f>'[7]master foreign claims'!H21/('[7]master foreign claims'!$H$14 - '[7]master foreign claims'!H$18)</f>
        <v>5.4065550344321409E-2</v>
      </c>
      <c r="Q41" s="129">
        <f>'[7]master foreign claims'!H21/('[7]master foreign claims'!$H$14 - '[7]master foreign claims'!H$21)</f>
        <v>5.2458229254897307E-2</v>
      </c>
      <c r="S41" s="26">
        <f>'[7]master foreign claims'!J21/('[7]master foreign claims'!$J$14 - '[7]master foreign claims'!J$28)</f>
        <v>1.3071355843584029E-3</v>
      </c>
      <c r="T41" s="26">
        <f>'[7]master foreign claims'!J21/('[7]master foreign claims'!$J$14 - '[7]master foreign claims'!J$29)</f>
        <v>1.2452973639021066E-3</v>
      </c>
      <c r="U41" s="26">
        <f>'[7]master foreign claims'!J21/('[7]master foreign claims'!$J$14 - '[7]master foreign claims'!J$27)</f>
        <v>1.2048498376623377E-3</v>
      </c>
    </row>
    <row r="42" spans="1:21">
      <c r="B42" s="118" t="s">
        <v>36</v>
      </c>
      <c r="C42" s="26">
        <f>'[7]master foreign claims'!E22/('[7]master foreign claims'!$E$14-'[7]master foreign claims'!E$19)</f>
        <v>0.14569420410604797</v>
      </c>
      <c r="D42" s="26">
        <f>'[7]master foreign claims'!E22/('[7]master foreign claims'!$E$14 - '[7]master foreign claims'!E$21)</f>
        <v>0.14197091384485996</v>
      </c>
      <c r="E42" s="129">
        <f>'[7]master foreign claims'!E22/('[7]master foreign claims'!$E$14 - '[7]master foreign claims'!E$22)</f>
        <v>0.13698173389413132</v>
      </c>
      <c r="G42" s="26">
        <f>'[7]master foreign claims'!F22/('[7]master foreign claims'!$F$14 - '[7]master foreign claims'!F$18)</f>
        <v>4.91443769488892E-2</v>
      </c>
      <c r="H42" s="26">
        <f>'[7]master foreign claims'!F22/('[7]master foreign claims'!$F$14 - '[7]master foreign claims'!F$17)</f>
        <v>4.8881722276478606E-2</v>
      </c>
      <c r="I42" s="26">
        <f>'[7]master foreign claims'!F22/('[7]master foreign claims'!$F$14 - '[7]master foreign claims'!F$20)</f>
        <v>4.7414073540089474E-2</v>
      </c>
      <c r="K42" s="26">
        <f>'[7]master foreign claims'!G22/('[7]master foreign claims'!$G$14 - '[7]master foreign claims'!G$17)</f>
        <v>0.17267331891132731</v>
      </c>
      <c r="L42" s="129">
        <f>'[7]master foreign claims'!G22/('[7]master foreign claims'!$G$14 - '[7]master foreign claims'!G$22)</f>
        <v>0.15598414119452617</v>
      </c>
      <c r="M42" s="26">
        <f>'[7]master foreign claims'!G22/('[7]master foreign claims'!$G$14 - '[7]master foreign claims'!G$20)</f>
        <v>0.15190207644175202</v>
      </c>
      <c r="O42" s="26">
        <f>'[7]master foreign claims'!H22/('[7]master foreign claims'!$H$14 - '[7]master foreign claims'!H$19)</f>
        <v>2.1379446300106342E-2</v>
      </c>
      <c r="P42" s="26">
        <f>'[7]master foreign claims'!H22/('[7]master foreign claims'!$H$14 - '[7]master foreign claims'!H$18)</f>
        <v>2.1407144425941011E-2</v>
      </c>
      <c r="Q42" s="26">
        <f>'[7]master foreign claims'!H22/('[7]master foreign claims'!$H$14 - '[7]master foreign claims'!H$21)</f>
        <v>2.077072891771015E-2</v>
      </c>
      <c r="S42" s="26">
        <f>'[7]master foreign claims'!J22/('[7]master foreign claims'!$J$14 - '[7]master foreign claims'!J$28)</f>
        <v>9.6315253584303365E-5</v>
      </c>
      <c r="T42" s="26">
        <f>'[7]master foreign claims'!J22/('[7]master foreign claims'!$J$14 - '[7]master foreign claims'!J$29)</f>
        <v>9.1758753129628904E-5</v>
      </c>
      <c r="U42" s="26">
        <f>'[7]master foreign claims'!J22/('[7]master foreign claims'!$J$14 - '[7]master foreign claims'!J$27)</f>
        <v>8.8778409090909093E-5</v>
      </c>
    </row>
    <row r="43" spans="1:21">
      <c r="B43" s="43" t="s">
        <v>37</v>
      </c>
      <c r="C43" s="26">
        <f>'[7]master foreign claims'!E23/('[7]master foreign claims'!$E$14-'[7]master foreign claims'!E$19)</f>
        <v>1.0211711423016941E-2</v>
      </c>
      <c r="D43" s="26">
        <f>'[7]master foreign claims'!E23/('[7]master foreign claims'!$E$14 - '[7]master foreign claims'!E$21)</f>
        <v>9.9507458895925199E-3</v>
      </c>
      <c r="E43" s="26">
        <f>'[7]master foreign claims'!E23/('[7]master foreign claims'!$E$14 - '[7]master foreign claims'!E$22)</f>
        <v>9.6010541073630849E-3</v>
      </c>
      <c r="G43" s="26">
        <f>'[7]master foreign claims'!F23/('[7]master foreign claims'!$F$14 - '[7]master foreign claims'!F$18)</f>
        <v>5.00183424865938E-2</v>
      </c>
      <c r="H43" s="26">
        <f>'[7]master foreign claims'!F23/('[7]master foreign claims'!$F$14 - '[7]master foreign claims'!F$17)</f>
        <v>4.9751016860022111E-2</v>
      </c>
      <c r="I43" s="26">
        <f>'[7]master foreign claims'!F23/('[7]master foreign claims'!$F$14 - '[7]master foreign claims'!F$20)</f>
        <v>4.8257267997907631E-2</v>
      </c>
      <c r="K43" s="26">
        <f>'[7]master foreign claims'!G23/('[7]master foreign claims'!$G$14 - '[7]master foreign claims'!G$17)</f>
        <v>0</v>
      </c>
      <c r="L43" s="26">
        <f>'[7]master foreign claims'!G23/('[7]master foreign claims'!$G$14 - '[7]master foreign claims'!G$22)</f>
        <v>0</v>
      </c>
      <c r="M43" s="26">
        <f>'[7]master foreign claims'!G23/('[7]master foreign claims'!$G$14 - '[7]master foreign claims'!G$20)</f>
        <v>0</v>
      </c>
      <c r="O43" s="26">
        <f>'[7]master foreign claims'!H23/('[7]master foreign claims'!$H$14 - '[7]master foreign claims'!H$19)</f>
        <v>4.5280001332744707E-2</v>
      </c>
      <c r="P43" s="26">
        <f>'[7]master foreign claims'!H23/('[7]master foreign claims'!$H$14 - '[7]master foreign claims'!H$18)</f>
        <v>4.5338663804967011E-2</v>
      </c>
      <c r="Q43" s="26">
        <f>'[7]master foreign claims'!H23/('[7]master foreign claims'!$H$14 - '[7]master foreign claims'!H$21)</f>
        <v>4.3990785349352871E-2</v>
      </c>
      <c r="S43" s="26">
        <f>'[7]master foreign claims'!J23/('[7]master foreign claims'!$J$14 - '[7]master foreign claims'!J$28)</f>
        <v>4.0727592944219708E-3</v>
      </c>
      <c r="T43" s="26">
        <f>'[7]master foreign claims'!J23/('[7]master foreign claims'!$J$14 - '[7]master foreign claims'!J$29)</f>
        <v>3.8800844180528794E-3</v>
      </c>
      <c r="U43" s="26">
        <f>'[7]master foreign claims'!J23/('[7]master foreign claims'!$J$14 - '[7]master foreign claims'!J$27)</f>
        <v>3.7540584415584415E-3</v>
      </c>
    </row>
    <row r="44" spans="1:21" ht="15">
      <c r="B44" s="40" t="s">
        <v>38</v>
      </c>
      <c r="C44" s="26">
        <f>'[7]master foreign claims'!E24/('[7]master foreign claims'!$E$14-'[7]master foreign claims'!E$19)</f>
        <v>0.12306607703646735</v>
      </c>
      <c r="D44" s="26">
        <f>'[7]master foreign claims'!E24/('[7]master foreign claims'!$E$14 - '[7]master foreign claims'!E$21)</f>
        <v>0.1199210601916039</v>
      </c>
      <c r="E44" s="26">
        <f>'[7]master foreign claims'!E24/('[7]master foreign claims'!$E$14 - '[7]master foreign claims'!E$22)</f>
        <v>0.11570676211480289</v>
      </c>
      <c r="G44" s="26">
        <f>'[7]master foreign claims'!F24/('[7]master foreign claims'!$F$14 - '[7]master foreign claims'!F$18)</f>
        <v>1.0161198088065515E-2</v>
      </c>
      <c r="H44" s="26">
        <f>'[7]master foreign claims'!F24/('[7]master foreign claims'!$F$14 - '[7]master foreign claims'!F$17)</f>
        <v>1.0106891037680164E-2</v>
      </c>
      <c r="I44" s="26">
        <f>'[7]master foreign claims'!F24/('[7]master foreign claims'!$F$14 - '[7]master foreign claims'!F$20)</f>
        <v>9.8034367981512174E-3</v>
      </c>
      <c r="K44" s="26">
        <f>'[7]master foreign claims'!G24/('[7]master foreign claims'!$G$14 - '[7]master foreign claims'!G$17)</f>
        <v>0.10685120793738886</v>
      </c>
      <c r="L44" s="26">
        <f>'[7]master foreign claims'!G24/('[7]master foreign claims'!$G$14 - '[7]master foreign claims'!G$22)</f>
        <v>9.6523852155007028E-2</v>
      </c>
      <c r="M44" s="26">
        <f>'[7]master foreign claims'!G24/('[7]master foreign claims'!$G$14 - '[7]master foreign claims'!G$20)</f>
        <v>9.3997847833884665E-2</v>
      </c>
      <c r="O44" s="26">
        <f>'[7]master foreign claims'!H24/('[7]master foreign claims'!$H$14 - '[7]master foreign claims'!H$19)</f>
        <v>1.2783242956583065E-2</v>
      </c>
      <c r="P44" s="26">
        <f>'[7]master foreign claims'!H24/('[7]master foreign claims'!$H$14 - '[7]master foreign claims'!H$18)</f>
        <v>1.2799804277536677E-2</v>
      </c>
      <c r="Q44" s="26">
        <f>'[7]master foreign claims'!H24/('[7]master foreign claims'!$H$14 - '[7]master foreign claims'!H$21)</f>
        <v>1.2419277394433445E-2</v>
      </c>
      <c r="S44" s="26">
        <f>'[7]master foreign claims'!J24/('[7]master foreign claims'!$J$14 - '[7]master foreign claims'!J$28)</f>
        <v>1.4447288037645505E-3</v>
      </c>
      <c r="T44" s="26">
        <f>'[7]master foreign claims'!J24/('[7]master foreign claims'!$J$14 - '[7]master foreign claims'!J$29)</f>
        <v>1.3763812969444335E-3</v>
      </c>
      <c r="U44" s="26">
        <f>'[7]master foreign claims'!J24/('[7]master foreign claims'!$J$14 - '[7]master foreign claims'!J$27)</f>
        <v>1.3316761363636363E-3</v>
      </c>
    </row>
    <row r="45" spans="1:21" ht="15">
      <c r="B45" s="40" t="s">
        <v>40</v>
      </c>
      <c r="C45" s="26">
        <f>'[7]master foreign claims'!E26/('[7]master foreign claims'!$E$14-'[7]master foreign claims'!E$19)</f>
        <v>4.9362302121386911E-2</v>
      </c>
      <c r="D45" s="26">
        <f>'[7]master foreign claims'!E26/('[7]master foreign claims'!$E$14 - '[7]master foreign claims'!E$21)</f>
        <v>4.8100823122369192E-2</v>
      </c>
      <c r="E45" s="26">
        <f>'[7]master foreign claims'!E26/('[7]master foreign claims'!$E$14 - '[7]master foreign claims'!E$22)</f>
        <v>4.6410451088855949E-2</v>
      </c>
      <c r="G45" s="26">
        <f>'[7]master foreign claims'!F26/('[7]master foreign claims'!$F$14 - '[7]master foreign claims'!F$18)</f>
        <v>1.1021676503274673E-2</v>
      </c>
      <c r="H45" s="26">
        <f>'[7]master foreign claims'!F26/('[7]master foreign claims'!$F$14 - '[7]master foreign claims'!F$17)</f>
        <v>1.0962770581354168E-2</v>
      </c>
      <c r="I45" s="26">
        <f>'[7]master foreign claims'!F26/('[7]master foreign claims'!$F$14 - '[7]master foreign claims'!F$20)</f>
        <v>1.063361899581786E-2</v>
      </c>
      <c r="K45" s="26">
        <f>'[7]master foreign claims'!G26/('[7]master foreign claims'!$G$14 - '[7]master foreign claims'!G$17)</f>
        <v>1.509780158793082E-2</v>
      </c>
      <c r="L45" s="26">
        <f>'[7]master foreign claims'!G26/('[7]master foreign claims'!$G$14 - '[7]master foreign claims'!G$22)</f>
        <v>1.3638572707507355E-2</v>
      </c>
      <c r="M45" s="26">
        <f>'[7]master foreign claims'!G26/('[7]master foreign claims'!$G$14 - '[7]master foreign claims'!G$20)</f>
        <v>1.3281654776613128E-2</v>
      </c>
      <c r="O45" s="26">
        <f>'[7]master foreign claims'!H26/('[7]master foreign claims'!H14 - '[7]master foreign claims'!H19)</f>
        <v>2.5197204567982474E-2</v>
      </c>
      <c r="P45" s="26">
        <f>'[7]master foreign claims'!H26/('[7]master foreign claims'!$H$14 - '[7]master foreign claims'!H$18)</f>
        <v>2.522984878771619E-2</v>
      </c>
      <c r="Q45" s="26">
        <f>'[7]master foreign claims'!H26/('[7]master foreign claims'!$H$14 - '[7]master foreign claims'!H$21)</f>
        <v>2.4479787653015533E-2</v>
      </c>
      <c r="S45" s="26">
        <f>'[7]master foreign claims'!J26/('[7]master foreign claims'!$J$14 - '[7]master foreign claims'!J$28)</f>
        <v>2.4615426951759816E-2</v>
      </c>
      <c r="T45" s="26">
        <f>'[7]master foreign claims'!J26/('[7]master foreign claims'!$J$14 - '[7]master foreign claims'!J$29)</f>
        <v>2.34509156212723E-2</v>
      </c>
      <c r="U45" s="26">
        <f>'[7]master foreign claims'!J26/('[7]master foreign claims'!$J$14 - '[7]master foreign claims'!J$27)</f>
        <v>2.2689224837662336E-2</v>
      </c>
    </row>
    <row r="46" spans="1:21" ht="15">
      <c r="B46" s="40" t="s">
        <v>41</v>
      </c>
      <c r="C46" s="26">
        <f>'[7]master foreign claims'!E27/('[7]master foreign claims'!$E$14-'[7]master foreign claims'!E$19)</f>
        <v>3.0848768399239462E-3</v>
      </c>
      <c r="D46" s="26">
        <f>'[7]master foreign claims'!E27/('[7]master foreign claims'!$E$14 - '[7]master foreign claims'!E$21)</f>
        <v>3.0060412268978235E-3</v>
      </c>
      <c r="E46" s="26">
        <f>'[7]master foreign claims'!E27/('[7]master foreign claims'!$E$14 - '[7]master foreign claims'!E$22)</f>
        <v>2.9004021194628232E-3</v>
      </c>
      <c r="G46" s="26">
        <f>'[7]master foreign claims'!F27/('[7]master foreign claims'!$F$14 - '[7]master foreign claims'!F$18)</f>
        <v>1.0603575705915991E-2</v>
      </c>
      <c r="H46" s="26">
        <f>'[7]master foreign claims'!F27/('[7]master foreign claims'!$F$14 - '[7]master foreign claims'!F$17)</f>
        <v>1.0546904345399715E-2</v>
      </c>
      <c r="I46" s="26">
        <f>'[7]master foreign claims'!F27/('[7]master foreign claims'!$F$14 - '[7]master foreign claims'!F$20)</f>
        <v>1.0230238931120902E-2</v>
      </c>
      <c r="K46" s="26">
        <f>'[7]master foreign claims'!G27/('[7]master foreign claims'!$G$14 - '[7]master foreign claims'!G$17)</f>
        <v>6.1274648605180596E-3</v>
      </c>
      <c r="L46" s="26">
        <f>'[7]master foreign claims'!G27/('[7]master foreign claims'!$G$14 - '[7]master foreign claims'!G$22)</f>
        <v>5.5352346847422941E-3</v>
      </c>
      <c r="M46" s="26">
        <f>'[7]master foreign claims'!G27/('[7]master foreign claims'!$G$14 - '[7]master foreign claims'!G$20)</f>
        <v>5.3903790203658685E-3</v>
      </c>
      <c r="O46" s="26">
        <f>'[7]master foreign claims'!H27/('[7]master foreign claims'!$H$14 - '[7]master foreign claims'!H$19)</f>
        <v>6.1917097726281998E-4</v>
      </c>
      <c r="P46" s="26">
        <f>'[7]master foreign claims'!H27/('[7]master foreign claims'!$H$14 - '[7]master foreign claims'!H$18)</f>
        <v>6.1997314376426569E-4</v>
      </c>
      <c r="Q46" s="26">
        <f>'[7]master foreign claims'!H27/('[7]master foreign claims'!$H$14 - '[7]master foreign claims'!H$21)</f>
        <v>6.0154188943498219E-4</v>
      </c>
      <c r="S46" s="26">
        <f>'[7]master foreign claims'!J27/('[7]master foreign claims'!$J$14 - '[7]master foreign claims'!J$28)</f>
        <v>0.30582844877404441</v>
      </c>
      <c r="T46" s="26">
        <f>'[7]master foreign claims'!J27/('[7]master foreign claims'!$J$14 - '[7]master foreign claims'!J$29)</f>
        <v>0.29136025797318021</v>
      </c>
      <c r="U46" s="129">
        <f>'[7]master foreign claims'!J27/('[7]master foreign claims'!$J$14 - '[7]master foreign claims'!J$27)</f>
        <v>0.28189681412337664</v>
      </c>
    </row>
    <row r="47" spans="1:21" ht="15">
      <c r="B47" s="40" t="s">
        <v>42</v>
      </c>
      <c r="C47" s="26">
        <f>'[7]master foreign claims'!E28/('[7]master foreign claims'!$E$14-'[7]master foreign claims'!E$19)</f>
        <v>1.2219872246790147E-3</v>
      </c>
      <c r="D47" s="26">
        <f>'[7]master foreign claims'!E28/('[7]master foreign claims'!$E$14 - '[7]master foreign claims'!E$21)</f>
        <v>1.1907587131478913E-3</v>
      </c>
      <c r="E47" s="26">
        <f>'[7]master foreign claims'!E28/('[7]master foreign claims'!$E$14 - '[7]master foreign claims'!E$22)</f>
        <v>1.1489127509229464E-3</v>
      </c>
      <c r="G47" s="26">
        <f>'[7]master foreign claims'!F28/('[7]master foreign claims'!$F$14 - '[7]master foreign claims'!F$18)</f>
        <v>3.110130447448776E-3</v>
      </c>
      <c r="H47" s="26">
        <f>'[7]master foreign claims'!F28/('[7]master foreign claims'!$F$14 - '[7]master foreign claims'!F$17)</f>
        <v>3.0935081939063524E-3</v>
      </c>
      <c r="I47" s="26">
        <f>'[7]master foreign claims'!F28/('[7]master foreign claims'!$F$14 - '[7]master foreign claims'!F$20)</f>
        <v>3.0006271909393031E-3</v>
      </c>
      <c r="K47" s="26">
        <f>'[7]master foreign claims'!G28/('[7]master foreign claims'!$G$14 - '[7]master foreign claims'!G$17)</f>
        <v>3.199646623098617E-3</v>
      </c>
      <c r="L47" s="26">
        <f>'[7]master foreign claims'!G28/('[7]master foreign claims'!$G$14 - '[7]master foreign claims'!G$22)</f>
        <v>2.890395191200921E-3</v>
      </c>
      <c r="M47" s="26">
        <f>'[7]master foreign claims'!G28/('[7]master foreign claims'!$G$14 - '[7]master foreign claims'!G$20)</f>
        <v>2.8147542943684988E-3</v>
      </c>
      <c r="O47" s="26">
        <f>'[7]master foreign claims'!H28/('[7]master foreign claims'!$H$14 - '[7]master foreign claims'!H$19)</f>
        <v>3.1652686730027573E-4</v>
      </c>
      <c r="P47" s="26">
        <f>'[7]master foreign claims'!H28/('[7]master foreign claims'!$H$14 - '[7]master foreign claims'!H$18)</f>
        <v>3.169369434489968E-4</v>
      </c>
      <c r="Q47" s="26">
        <f>'[7]master foreign claims'!H28/('[7]master foreign claims'!$H$14 - '[7]master foreign claims'!H$21)</f>
        <v>3.0751468787259178E-4</v>
      </c>
      <c r="S47" s="129">
        <f>'[7]master foreign claims'!J28/('[7]master foreign claims'!$J$14 - '[7]master foreign claims'!J$28)</f>
        <v>0.39072346514763751</v>
      </c>
      <c r="T47" s="26">
        <f>'[7]master foreign claims'!J28/('[7]master foreign claims'!$J$14 - '[7]master foreign claims'!J$29)</f>
        <v>0.372239044660296</v>
      </c>
      <c r="U47" s="26">
        <f>'[7]master foreign claims'!J28/('[7]master foreign claims'!$J$14 - '[7]master foreign claims'!J$27)</f>
        <v>0.36014864042207795</v>
      </c>
    </row>
    <row r="48" spans="1:21" ht="15">
      <c r="B48" s="40" t="s">
        <v>43</v>
      </c>
      <c r="C48" s="26">
        <f>'[7]master foreign claims'!E29/('[7]master foreign claims'!$E$14-'[7]master foreign claims'!E$19)</f>
        <v>1.5552564677732915E-3</v>
      </c>
      <c r="D48" s="26">
        <f>'[7]master foreign claims'!E29/('[7]master foreign claims'!$E$14 - '[7]master foreign claims'!E$21)</f>
        <v>1.5155110894609527E-3</v>
      </c>
      <c r="E48" s="26">
        <f>'[7]master foreign claims'!E29/('[7]master foreign claims'!$E$14 - '[7]master foreign claims'!E$22)</f>
        <v>1.4622525920837501E-3</v>
      </c>
      <c r="G48" s="26">
        <f>'[7]master foreign claims'!F29/('[7]master foreign claims'!$F$14 - '[7]master foreign claims'!F$18)</f>
        <v>8.9500544879748817E-3</v>
      </c>
      <c r="H48" s="26">
        <f>'[7]master foreign claims'!F29/('[7]master foreign claims'!$F$14 - '[7]master foreign claims'!F$17)</f>
        <v>8.902220457399199E-3</v>
      </c>
      <c r="I48" s="26">
        <f>'[7]master foreign claims'!F29/('[7]master foreign claims'!$F$14 - '[7]master foreign claims'!F$20)</f>
        <v>8.6349358365451923E-3</v>
      </c>
      <c r="K48" s="26">
        <f>'[7]master foreign claims'!G29/('[7]master foreign claims'!$G$14 - '[7]master foreign claims'!G$17)</f>
        <v>3.7602926685619147E-3</v>
      </c>
      <c r="L48" s="26">
        <f>'[7]master foreign claims'!G29/('[7]master foreign claims'!$G$14 - '[7]master foreign claims'!G$22)</f>
        <v>3.396853817623737E-3</v>
      </c>
      <c r="M48" s="26">
        <f>'[7]master foreign claims'!G29/('[7]master foreign claims'!$G$14 - '[7]master foreign claims'!G$20)</f>
        <v>3.3079590291339523E-3</v>
      </c>
      <c r="O48" s="26">
        <f>'[7]master foreign claims'!H29/('[7]master foreign claims'!$H$14 - '[7]master foreign claims'!H$19)</f>
        <v>8.4129509466652228E-4</v>
      </c>
      <c r="P48" s="26">
        <f>'[7]master foreign claims'!H29/('[7]master foreign claims'!$H$14 - '[7]master foreign claims'!H$18)</f>
        <v>8.4238503390391252E-4</v>
      </c>
      <c r="Q48" s="26">
        <f>'[7]master foreign claims'!H29/('[7]master foreign claims'!$H$14 - '[7]master foreign claims'!H$21)</f>
        <v>8.1734167039820458E-4</v>
      </c>
      <c r="S48" s="26">
        <f>'[7]master foreign claims'!J29/('[7]master foreign claims'!$J$14 - '[7]master foreign claims'!J$28)</f>
        <v>0.34106607226395885</v>
      </c>
      <c r="T48" s="129">
        <f>'[7]master foreign claims'!J29/('[7]master foreign claims'!$J$14 - '[7]master foreign claims'!J$29)</f>
        <v>0.32493085322532017</v>
      </c>
      <c r="U48" s="26">
        <f>'[7]master foreign claims'!J29/('[7]master foreign claims'!$J$14 - '[7]master foreign claims'!J$27)</f>
        <v>0.3143770292207792</v>
      </c>
    </row>
    <row r="49" spans="2:21" ht="15">
      <c r="B49" s="40" t="s">
        <v>44</v>
      </c>
      <c r="C49" s="26">
        <f>'[7]master foreign claims'!E30/('[7]master foreign claims'!$E$14-'[7]master foreign claims'!E$19)</f>
        <v>2.2012860774637356E-2</v>
      </c>
      <c r="D49" s="26">
        <f>'[7]master foreign claims'!E30/('[7]master foreign claims'!$E$14 - '[7]master foreign claims'!E$21)</f>
        <v>2.1450310804678099E-2</v>
      </c>
      <c r="E49" s="26">
        <f>'[7]master foreign claims'!E30/('[7]master foreign claims'!$E$14 - '[7]master foreign claims'!E$22)</f>
        <v>2.0696498226416154E-2</v>
      </c>
      <c r="G49" s="26">
        <f>'[7]master foreign claims'!F30/('[7]master foreign claims'!$F$14 - '[7]master foreign claims'!F$18)</f>
        <v>5.5809712886136318E-3</v>
      </c>
      <c r="H49" s="26">
        <f>'[7]master foreign claims'!F30/('[7]master foreign claims'!$F$14 - '[7]master foreign claims'!F$17)</f>
        <v>5.5511434979984764E-3</v>
      </c>
      <c r="I49" s="26">
        <f>'[7]master foreign claims'!F30/('[7]master foreign claims'!$F$14 - '[7]master foreign claims'!F$20)</f>
        <v>5.3844732506968069E-3</v>
      </c>
      <c r="K49" s="26">
        <f>'[7]master foreign claims'!G30/('[7]master foreign claims'!$G$14 - '[7]master foreign claims'!G$17)</f>
        <v>3.9720922857369383E-2</v>
      </c>
      <c r="L49" s="26">
        <f>'[7]master foreign claims'!G30/('[7]master foreign claims'!$G$14 - '[7]master foreign claims'!G$22)</f>
        <v>3.5881826320501346E-2</v>
      </c>
      <c r="M49" s="26">
        <f>'[7]master foreign claims'!G30/('[7]master foreign claims'!$G$14 - '[7]master foreign claims'!G$20)</f>
        <v>3.4942808178231241E-2</v>
      </c>
      <c r="O49" s="26">
        <f>'[7]master foreign claims'!H30/('[7]master foreign claims'!$H$14 - '[7]master foreign claims'!H$19)</f>
        <v>6.4749180223179206E-3</v>
      </c>
      <c r="P49" s="26">
        <f>'[7]master foreign claims'!H30/('[7]master foreign claims'!$H$14 - '[7]master foreign claims'!H$18)</f>
        <v>6.4833065975707059E-3</v>
      </c>
      <c r="Q49" s="26">
        <f>'[7]master foreign claims'!H30/('[7]master foreign claims'!$H$14 - '[7]master foreign claims'!H$21)</f>
        <v>6.2905636150779303E-3</v>
      </c>
      <c r="S49" s="26">
        <f>'[7]master foreign claims'!J30/('[7]master foreign claims'!$J$14 - '[7]master foreign claims'!J$28)</f>
        <v>2.4766779493106582E-4</v>
      </c>
      <c r="T49" s="26">
        <f>'[7]master foreign claims'!J30/('[7]master foreign claims'!$J$14 - '[7]master foreign claims'!J$29)</f>
        <v>2.359510794761886E-4</v>
      </c>
      <c r="U49" s="26">
        <f>'[7]master foreign claims'!J30/('[7]master foreign claims'!$J$14 - '[7]master foreign claims'!J$27)</f>
        <v>2.2828733766233766E-4</v>
      </c>
    </row>
    <row r="50" spans="2:21" ht="15">
      <c r="B50" s="40" t="s">
        <v>45</v>
      </c>
      <c r="C50" s="26">
        <f>'[7]master foreign claims'!E31/('[7]master foreign claims'!$E$14-'[7]master foreign claims'!E$19)</f>
        <v>4.2551646050973106E-2</v>
      </c>
      <c r="D50" s="26">
        <f>'[7]master foreign claims'!E31/('[7]master foreign claims'!$E$14 - '[7]master foreign claims'!E$21)</f>
        <v>4.1464216867971505E-2</v>
      </c>
      <c r="E50" s="26">
        <f>'[7]master foreign claims'!E31/('[7]master foreign claims'!$E$14 - '[7]master foreign claims'!E$22)</f>
        <v>4.0007070232313369E-2</v>
      </c>
      <c r="G50" s="26">
        <f>'[7]master foreign claims'!F31/('[7]master foreign claims'!$F$14 - '[7]master foreign claims'!F$18)</f>
        <v>9.4814471142952716E-3</v>
      </c>
      <c r="H50" s="26">
        <f>'[7]master foreign claims'!F31/('[7]master foreign claims'!$F$14 - '[7]master foreign claims'!F$17)</f>
        <v>9.4307730282574397E-3</v>
      </c>
      <c r="I50" s="26">
        <f>'[7]master foreign claims'!F31/('[7]master foreign claims'!$F$14 - '[7]master foreign claims'!F$20)</f>
        <v>9.1476188865148751E-3</v>
      </c>
      <c r="K50" s="26">
        <f>'[7]master foreign claims'!G31/('[7]master foreign claims'!$G$14 - '[7]master foreign claims'!G$17)</f>
        <v>3.0263560272281432E-2</v>
      </c>
      <c r="L50" s="26">
        <f>'[7]master foreign claims'!G31/('[7]master foreign claims'!$G$14 - '[7]master foreign claims'!G$22)</f>
        <v>2.7338534339429593E-2</v>
      </c>
      <c r="M50" s="26">
        <f>'[7]master foreign claims'!G31/('[7]master foreign claims'!$G$14 - '[7]master foreign claims'!G$20)</f>
        <v>2.662309194531904E-2</v>
      </c>
      <c r="O50" s="26">
        <f>'[7]master foreign claims'!H31/('[7]master foreign claims'!$H$14 - '[7]master foreign claims'!H$19)</f>
        <v>4.4285995907363141E-3</v>
      </c>
      <c r="P50" s="26">
        <f>'[7]master foreign claims'!H31/('[7]master foreign claims'!$H$14 - '[7]master foreign claims'!H$18)</f>
        <v>4.434337059659209E-3</v>
      </c>
      <c r="Q50" s="26">
        <f>'[7]master foreign claims'!H31/('[7]master foreign claims'!$H$14 - '[7]master foreign claims'!H$21)</f>
        <v>4.3025081329542449E-3</v>
      </c>
      <c r="S50" s="26">
        <f>'[7]master foreign claims'!J31/('[7]master foreign claims'!$J$14 - '[7]master foreign claims'!J$28)</f>
        <v>2.7518643881229533E-5</v>
      </c>
      <c r="T50" s="26">
        <f>'[7]master foreign claims'!J31/('[7]master foreign claims'!$J$14 - '[7]master foreign claims'!J$29)</f>
        <v>2.6216786608465401E-5</v>
      </c>
      <c r="U50" s="26">
        <f>'[7]master foreign claims'!J31/('[7]master foreign claims'!$J$14 - '[7]master foreign claims'!J$27)</f>
        <v>2.5365259740259742E-5</v>
      </c>
    </row>
    <row r="51" spans="2:21" ht="15">
      <c r="B51" s="40" t="s">
        <v>284</v>
      </c>
      <c r="C51" s="26">
        <f>'[7]master foreign claims'!E32/('[7]master foreign claims'!$E$14-'[7]master foreign claims'!E$19)</f>
        <v>2.9588327031126491E-2</v>
      </c>
      <c r="D51" s="26">
        <f>'[7]master foreign claims'!E32/('[7]master foreign claims'!$E$14 - '[7]master foreign claims'!E$21)</f>
        <v>2.8832182127794224E-2</v>
      </c>
      <c r="E51" s="26">
        <f>'[7]master foreign claims'!E32/('[7]master foreign claims'!$E$14 - '[7]master foreign claims'!E$22)</f>
        <v>2.7818953846648269E-2</v>
      </c>
      <c r="G51" s="26">
        <f>'[7]master foreign claims'!F32/('[7]master foreign claims'!$F$14 - '[7]master foreign claims'!F$18)</f>
        <v>8.4267541351517577E-3</v>
      </c>
      <c r="H51" s="26">
        <f>'[7]master foreign claims'!F32/('[7]master foreign claims'!$F$14 - '[7]master foreign claims'!F$17)</f>
        <v>8.3817169104626575E-3</v>
      </c>
      <c r="I51" s="26">
        <f>'[7]master foreign claims'!F32/('[7]master foreign claims'!$F$14 - '[7]master foreign claims'!F$20)</f>
        <v>8.1300601426664201E-3</v>
      </c>
      <c r="K51" s="26">
        <f>'[7]master foreign claims'!G32/('[7]master foreign claims'!$G$14 - '[7]master foreign claims'!G$17)</f>
        <v>2.0211573093520292E-2</v>
      </c>
      <c r="L51" s="26">
        <f>'[7]master foreign claims'!G32/('[7]master foreign claims'!$G$14 - '[7]master foreign claims'!G$22)</f>
        <v>1.8258089269727586E-2</v>
      </c>
      <c r="M51" s="26">
        <f>'[7]master foreign claims'!G32/('[7]master foreign claims'!$G$14 - '[7]master foreign claims'!G$20)</f>
        <v>1.7780279781594993E-2</v>
      </c>
      <c r="O51" s="26">
        <f>'[7]master foreign claims'!H32/('[7]master foreign claims'!$H$14 - '[7]master foreign claims'!H$19)</f>
        <v>2.776551467546278E-5</v>
      </c>
      <c r="P51" s="26">
        <f>'[7]master foreign claims'!H32/('[7]master foreign claims'!$H$14 - '[7]master foreign claims'!H$18)</f>
        <v>2.7801486267455857E-5</v>
      </c>
      <c r="Q51" s="26">
        <f>'[7]master foreign claims'!H32/('[7]master foreign claims'!$H$14 - '[7]master foreign claims'!H$21)</f>
        <v>2.6974972620402789E-5</v>
      </c>
      <c r="S51" s="26">
        <f>'[7]master foreign claims'!J32/('[7]master foreign claims'!$J$14 - '[7]master foreign claims'!J$28)</f>
        <v>1.3759321940614766E-5</v>
      </c>
      <c r="T51" s="26">
        <f>'[7]master foreign claims'!J32/('[7]master foreign claims'!$J$14 - '[7]master foreign claims'!J$29)</f>
        <v>1.31083933042327E-5</v>
      </c>
      <c r="U51" s="26">
        <f>'[7]master foreign claims'!J32/('[7]master foreign claims'!$J$14 - '[7]master foreign claims'!J$27)</f>
        <v>1.2682629870129871E-5</v>
      </c>
    </row>
    <row r="52" spans="2:21" ht="15">
      <c r="B52" s="40" t="s">
        <v>48</v>
      </c>
      <c r="C52" s="26">
        <f>'[7]master foreign claims'!E34/('[7]master foreign claims'!$E$14-'[7]master foreign claims'!E$19)</f>
        <v>1.0822705035356449E-2</v>
      </c>
      <c r="D52" s="26">
        <f>'[7]master foreign claims'!E34/('[7]master foreign claims'!$E$14 - '[7]master foreign claims'!E$21)</f>
        <v>1.0546125246166464E-2</v>
      </c>
      <c r="E52" s="26">
        <f>'[7]master foreign claims'!E34/('[7]master foreign claims'!$E$14 - '[7]master foreign claims'!E$22)</f>
        <v>1.0175510482824559E-2</v>
      </c>
      <c r="G52" s="26">
        <f>'[7]master foreign claims'!F34/('[7]master foreign claims'!$F$14 - '[7]master foreign claims'!F$18)</f>
        <v>7.8225310473559843E-5</v>
      </c>
      <c r="H52" s="26">
        <f>'[7]master foreign claims'!F34/('[7]master foreign claims'!$F$14 - '[7]master foreign claims'!F$17)</f>
        <v>7.7807231243091254E-5</v>
      </c>
      <c r="I52" s="26">
        <f>'[7]master foreign claims'!F34/('[7]master foreign claims'!$F$14 - '[7]master foreign claims'!F$20)</f>
        <v>7.5471108878785595E-5</v>
      </c>
      <c r="K52" s="26">
        <f>'[7]master foreign claims'!G34/('[7]master foreign claims'!$G$14 - '[7]master foreign claims'!G$17)</f>
        <v>6.178432682832905E-3</v>
      </c>
      <c r="L52" s="26">
        <f>'[7]master foreign claims'!G34/('[7]master foreign claims'!$G$14 - '[7]master foreign claims'!G$22)</f>
        <v>5.5812763780534597E-3</v>
      </c>
      <c r="M52" s="26">
        <f>'[7]master foreign claims'!G34/('[7]master foreign claims'!$G$14 - '[7]master foreign claims'!G$20)</f>
        <v>5.435215814435455E-3</v>
      </c>
      <c r="O52" s="26">
        <f>'[7]master foreign claims'!H34/('[7]master foreign claims'!$H$14 - '[7]master foreign claims'!H$19)</f>
        <v>1.4799019322021662E-3</v>
      </c>
      <c r="P52" s="26">
        <f>'[7]master foreign claims'!H34/('[7]master foreign claims'!$H$14 - '[7]master foreign claims'!H$18)</f>
        <v>1.4818192180553972E-3</v>
      </c>
      <c r="Q52" s="26">
        <f>'[7]master foreign claims'!H34/('[7]master foreign claims'!$H$14 - '[7]master foreign claims'!H$21)</f>
        <v>1.4377660406674688E-3</v>
      </c>
      <c r="S52" s="26">
        <f>'[7]master foreign claims'!J34/('[7]master foreign claims'!$J$14 - '[7]master foreign claims'!J$28)</f>
        <v>0</v>
      </c>
      <c r="T52" s="26">
        <f>'[7]master foreign claims'!J34/('[7]master foreign claims'!$J$14 - '[7]master foreign claims'!J$29)</f>
        <v>0</v>
      </c>
      <c r="U52" s="26">
        <f>'[7]master foreign claims'!J34/('[7]master foreign claims'!$J$14 - '[7]master foreign claims'!J$27)</f>
        <v>0</v>
      </c>
    </row>
    <row r="53" spans="2:21" ht="15">
      <c r="B53" s="40" t="s">
        <v>49</v>
      </c>
      <c r="C53" s="26">
        <f>'[7]master foreign claims'!E35/('[7]master foreign claims'!$E$14-'[7]master foreign claims'!E$19)</f>
        <v>7.1054711700741313E-3</v>
      </c>
      <c r="D53" s="26">
        <f>'[7]master foreign claims'!E35/('[7]master foreign claims'!$E$14 - '[7]master foreign claims'!E$21)</f>
        <v>6.9238872026746272E-3</v>
      </c>
      <c r="E53" s="26">
        <f>'[7]master foreign claims'!E35/('[7]master foreign claims'!$E$14 - '[7]master foreign claims'!E$22)</f>
        <v>6.6805661006463643E-3</v>
      </c>
      <c r="G53" s="26">
        <f>'[7]master foreign claims'!F35/('[7]master foreign claims'!$F$14 - '[7]master foreign claims'!F$18)</f>
        <v>2.7324910175764178E-3</v>
      </c>
      <c r="H53" s="26">
        <f>'[7]master foreign claims'!F35/('[7]master foreign claims'!$F$14 - '[7]master foreign claims'!F$17)</f>
        <v>2.7178870775603943E-3</v>
      </c>
      <c r="I53" s="26">
        <f>'[7]master foreign claims'!F35/('[7]master foreign claims'!$F$14 - '[7]master foreign claims'!F$20)</f>
        <v>2.63628390669689E-3</v>
      </c>
      <c r="K53" s="26">
        <f>'[7]master foreign claims'!G35/('[7]master foreign claims'!$G$14 - '[7]master foreign claims'!G$17)</f>
        <v>1.0589980858751176E-3</v>
      </c>
      <c r="L53" s="26">
        <f>'[7]master foreign claims'!G35/('[7]master foreign claims'!$G$14 - '[7]master foreign claims'!G$22)</f>
        <v>9.5664407213198624E-4</v>
      </c>
      <c r="M53" s="26">
        <f>'[7]master foreign claims'!G35/('[7]master foreign claims'!$G$14 - '[7]master foreign claims'!G$20)</f>
        <v>9.3160894344585703E-4</v>
      </c>
      <c r="O53" s="26">
        <f>'[7]master foreign claims'!H35/('[7]master foreign claims'!$H$14 - '[7]master foreign claims'!H$19)</f>
        <v>3.3596272757309967E-4</v>
      </c>
      <c r="P53" s="26">
        <f>'[7]master foreign claims'!H35/('[7]master foreign claims'!$H$14 - '[7]master foreign claims'!H$18)</f>
        <v>3.3639798383621589E-4</v>
      </c>
      <c r="Q53" s="26">
        <f>'[7]master foreign claims'!H35/('[7]master foreign claims'!$H$14 - '[7]master foreign claims'!H$21)</f>
        <v>3.2639716870687375E-4</v>
      </c>
      <c r="S53" s="26">
        <f>'[7]master foreign claims'!J35/('[7]master foreign claims'!$J$14 - '[7]master foreign claims'!J$28)</f>
        <v>4.1277965821844299E-5</v>
      </c>
      <c r="T53" s="26">
        <f>'[7]master foreign claims'!J35/('[7]master foreign claims'!$J$14 - '[7]master foreign claims'!J$29)</f>
        <v>3.9325179912698103E-5</v>
      </c>
      <c r="U53" s="26">
        <f>'[7]master foreign claims'!J35/('[7]master foreign claims'!$J$14 - '[7]master foreign claims'!J$27)</f>
        <v>3.804788961038961E-5</v>
      </c>
    </row>
    <row r="54" spans="2:21" ht="15">
      <c r="B54" s="40" t="s">
        <v>50</v>
      </c>
      <c r="C54" s="26">
        <f>'[7]master foreign claims'!E37/('[7]master foreign claims'!$E$14-'[7]master foreign claims'!E$19)</f>
        <v>3.4138734004144503E-3</v>
      </c>
      <c r="D54" s="26">
        <f>'[7]master foreign claims'!E37/('[7]master foreign claims'!$E$14 - '[7]master foreign claims'!E$21)</f>
        <v>3.3266301112068715E-3</v>
      </c>
      <c r="E54" s="26">
        <f>'[7]master foreign claims'!E37/('[7]master foreign claims'!$E$14 - '[7]master foreign claims'!E$22)</f>
        <v>3.2097247831728471E-3</v>
      </c>
      <c r="G54" s="26">
        <f>'[7]master foreign claims'!F37/('[7]master foreign claims'!$F$14 - '[7]master foreign claims'!F$18)</f>
        <v>2.3764309836967665E-3</v>
      </c>
      <c r="H54" s="26">
        <f>'[7]master foreign claims'!F37/('[7]master foreign claims'!$F$14 - '[7]master foreign claims'!F$17)</f>
        <v>2.3637300250056344E-3</v>
      </c>
      <c r="I54" s="26">
        <f>'[7]master foreign claims'!F37/('[7]master foreign claims'!$F$14 - '[7]master foreign claims'!F$20)</f>
        <v>2.2927602386969004E-3</v>
      </c>
      <c r="K54" s="26">
        <f>'[7]master foreign claims'!G37/('[7]master foreign claims'!$G$14 - '[7]master foreign claims'!G$17)</f>
        <v>3.2449513540451463E-3</v>
      </c>
      <c r="L54" s="26">
        <f>'[7]master foreign claims'!G37/('[7]master foreign claims'!$G$14 - '[7]master foreign claims'!G$22)</f>
        <v>2.9313211408108454E-3</v>
      </c>
      <c r="M54" s="26">
        <f>'[7]master foreign claims'!G37/('[7]master foreign claims'!$G$14 - '[7]master foreign claims'!G$20)</f>
        <v>2.8546092224303534E-3</v>
      </c>
      <c r="O54" s="26">
        <f>'[7]master foreign claims'!H37/('[7]master foreign claims'!$H$14 - '[7]master foreign claims'!H$19)</f>
        <v>9.7179301364119734E-5</v>
      </c>
      <c r="P54" s="26">
        <f>'[7]master foreign claims'!H37/('[7]master foreign claims'!$H$14 - '[7]master foreign claims'!H$18)</f>
        <v>9.7305201936095508E-5</v>
      </c>
      <c r="Q54" s="26">
        <f>'[7]master foreign claims'!H37/('[7]master foreign claims'!$H$14 - '[7]master foreign claims'!H$21)</f>
        <v>9.4412404171409763E-5</v>
      </c>
      <c r="S54" s="26">
        <f>'[7]master foreign claims'!J37/('[7]master foreign claims'!$J$14 - '[7]master foreign claims'!J$28)</f>
        <v>0</v>
      </c>
      <c r="T54" s="26">
        <f>'[7]master foreign claims'!J37/('[7]master foreign claims'!$J$14 - '[7]master foreign claims'!J$29)</f>
        <v>0</v>
      </c>
      <c r="U54" s="26">
        <f>'[7]master foreign claims'!J37/('[7]master foreign claims'!$J$14 - '[7]master foreign claims'!J$27)</f>
        <v>0</v>
      </c>
    </row>
    <row r="55" spans="2:21" ht="15">
      <c r="B55" s="40" t="s">
        <v>52</v>
      </c>
      <c r="C55" s="26">
        <f>'[7]master foreign claims'!E38/('[7]master foreign claims'!$E$14-'[7]master foreign claims'!E$19)</f>
        <v>3.8454143433955007E-4</v>
      </c>
      <c r="D55" s="26">
        <f>'[7]master foreign claims'!E38/('[7]master foreign claims'!$E$14 - '[7]master foreign claims'!E$21)</f>
        <v>3.7471428036122458E-4</v>
      </c>
      <c r="E55" s="26">
        <f>'[7]master foreign claims'!E38/('[7]master foreign claims'!$E$14 - '[7]master foreign claims'!E$22)</f>
        <v>3.61545970570158E-4</v>
      </c>
      <c r="G55" s="26">
        <f>'[7]master foreign claims'!F38/('[7]master foreign claims'!$F$14 - '[7]master foreign claims'!F$18)</f>
        <v>1.4566092295076661E-4</v>
      </c>
      <c r="H55" s="26">
        <f>'[7]master foreign claims'!F38/('[7]master foreign claims'!$F$14 - '[7]master foreign claims'!F$17)</f>
        <v>1.4488243059058371E-4</v>
      </c>
      <c r="I55" s="26">
        <f>'[7]master foreign claims'!F38/('[7]master foreign claims'!$F$14 - '[7]master foreign claims'!F$20)</f>
        <v>1.4053240963635938E-4</v>
      </c>
      <c r="K55" s="26">
        <f>'[7]master foreign claims'!G38/('[7]master foreign claims'!$G$14 - '[7]master foreign claims'!G$17)</f>
        <v>5.2100440588508459E-4</v>
      </c>
      <c r="L55" s="26">
        <f>'[7]master foreign claims'!G38/('[7]master foreign claims'!$G$14 - '[7]master foreign claims'!G$22)</f>
        <v>4.7064842051413225E-4</v>
      </c>
      <c r="M55" s="26">
        <f>'[7]master foreign claims'!G38/('[7]master foreign claims'!$G$14 - '[7]master foreign claims'!G$20)</f>
        <v>4.5833167271133073E-4</v>
      </c>
      <c r="O55" s="26">
        <f>'[7]master foreign claims'!H38/('[7]master foreign claims'!$H$14 - '[7]master foreign claims'!H$19)</f>
        <v>0</v>
      </c>
      <c r="P55" s="26">
        <f>'[7]master foreign claims'!H38/('[7]master foreign claims'!$H$14 - '[7]master foreign claims'!H$18)</f>
        <v>0</v>
      </c>
      <c r="Q55" s="26">
        <f>'[7]master foreign claims'!H38/('[7]master foreign claims'!$H$14 - '[7]master foreign claims'!H$21)</f>
        <v>0</v>
      </c>
      <c r="S55" s="26">
        <f>'[7]master foreign claims'!J38/('[7]master foreign claims'!$J$14 - '[7]master foreign claims'!J$28)</f>
        <v>0</v>
      </c>
      <c r="T55" s="26">
        <f>'[7]master foreign claims'!J38/('[7]master foreign claims'!$J$14 - '[7]master foreign claims'!J$29)</f>
        <v>0</v>
      </c>
      <c r="U55" s="26">
        <f>'[7]master foreign claims'!J38/('[7]master foreign claims'!$J$14 - '[7]master foreign claims'!J$27)</f>
        <v>0</v>
      </c>
    </row>
    <row r="56" spans="2:21" ht="15">
      <c r="B56" s="40" t="s">
        <v>53</v>
      </c>
      <c r="C56" s="26">
        <f>'[7]master foreign claims'!E39/('[7]master foreign claims'!$E$14-'[7]master foreign claims'!E$19)</f>
        <v>5.7253946890555235E-4</v>
      </c>
      <c r="D56" s="26">
        <f>'[7]master foreign claims'!E39/('[7]master foreign claims'!$E$14 - '[7]master foreign claims'!E$21)</f>
        <v>5.5790792853782319E-4</v>
      </c>
      <c r="E56" s="26">
        <f>'[7]master foreign claims'!E39/('[7]master foreign claims'!$E$14 - '[7]master foreign claims'!E$22)</f>
        <v>5.3830177840445746E-4</v>
      </c>
      <c r="G56" s="26">
        <f>'[7]master foreign claims'!F39/('[7]master foreign claims'!$F$14 - '[7]master foreign claims'!F$18)</f>
        <v>2.8322957240426843E-4</v>
      </c>
      <c r="H56" s="26">
        <f>'[7]master foreign claims'!F39/('[7]master foreign claims'!$F$14 - '[7]master foreign claims'!F$17)</f>
        <v>2.8171583725946834E-4</v>
      </c>
      <c r="I56" s="26">
        <f>'[7]master foreign claims'!F39/('[7]master foreign claims'!$F$14 - '[7]master foreign claims'!F$20)</f>
        <v>2.7325746318180991E-4</v>
      </c>
      <c r="K56" s="26">
        <f>'[7]master foreign claims'!G39/('[7]master foreign claims'!$G$14 - '[7]master foreign claims'!G$17)</f>
        <v>1.5290346694453569E-4</v>
      </c>
      <c r="L56" s="26">
        <f>'[7]master foreign claims'!G39/('[7]master foreign claims'!$G$14 - '[7]master foreign claims'!G$22)</f>
        <v>1.3812507993349533E-4</v>
      </c>
      <c r="M56" s="26">
        <f>'[7]master foreign claims'!G39/('[7]master foreign claims'!$G$14 - '[7]master foreign claims'!G$20)</f>
        <v>1.3451038220876012E-4</v>
      </c>
      <c r="O56" s="26">
        <f>'[7]master foreign claims'!H39/('[7]master foreign claims'!$H$14 - '[7]master foreign claims'!H$19)</f>
        <v>8.3296544026388344E-6</v>
      </c>
      <c r="P56" s="26">
        <f>'[7]master foreign claims'!H39/('[7]master foreign claims'!$H$14 - '[7]master foreign claims'!H$18)</f>
        <v>8.3404458802367578E-6</v>
      </c>
      <c r="Q56" s="26">
        <f>'[7]master foreign claims'!H39/('[7]master foreign claims'!$H$14 - '[7]master foreign claims'!H$21)</f>
        <v>8.0924917861208374E-6</v>
      </c>
      <c r="S56" s="26">
        <f>'[7]master foreign claims'!J39/('[7]master foreign claims'!$J$14 - '[7]master foreign claims'!J$28)</f>
        <v>0</v>
      </c>
      <c r="T56" s="26">
        <f>'[7]master foreign claims'!J39/('[7]master foreign claims'!$J$14 - '[7]master foreign claims'!J$29)</f>
        <v>0</v>
      </c>
      <c r="U56" s="26">
        <f>'[7]master foreign claims'!J39/('[7]master foreign claims'!$J$14 - '[7]master foreign claims'!J$27)</f>
        <v>0</v>
      </c>
    </row>
    <row r="58" spans="2:21">
      <c r="B58" s="171" t="s">
        <v>290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</row>
    <row r="59" spans="2:21">
      <c r="B59" s="172" t="s">
        <v>268</v>
      </c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</row>
    <row r="60" spans="2:21">
      <c r="B60" s="178" t="s">
        <v>291</v>
      </c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</row>
    <row r="62" spans="2:21">
      <c r="B62" s="124"/>
      <c r="C62" s="179" t="s">
        <v>7</v>
      </c>
      <c r="D62" s="179"/>
      <c r="E62" s="179"/>
      <c r="F62" s="125"/>
      <c r="G62" s="179" t="s">
        <v>8</v>
      </c>
      <c r="H62" s="179"/>
      <c r="I62" s="179"/>
      <c r="J62" s="126"/>
      <c r="K62" s="179" t="s">
        <v>9</v>
      </c>
      <c r="L62" s="179"/>
      <c r="M62" s="179"/>
      <c r="N62" s="126"/>
      <c r="O62" s="179" t="s">
        <v>10</v>
      </c>
      <c r="P62" s="179"/>
      <c r="Q62" s="179"/>
      <c r="R62" s="126"/>
      <c r="S62" s="179" t="s">
        <v>12</v>
      </c>
      <c r="T62" s="179"/>
      <c r="U62" s="179"/>
    </row>
    <row r="63" spans="2:21">
      <c r="C63" s="127" t="s">
        <v>272</v>
      </c>
      <c r="D63" s="127" t="s">
        <v>273</v>
      </c>
      <c r="E63" s="127" t="s">
        <v>274</v>
      </c>
      <c r="F63" s="9"/>
      <c r="G63" s="127" t="s">
        <v>275</v>
      </c>
      <c r="H63" s="127" t="s">
        <v>276</v>
      </c>
      <c r="I63" s="127" t="s">
        <v>277</v>
      </c>
      <c r="J63" s="9"/>
      <c r="K63" s="127" t="s">
        <v>276</v>
      </c>
      <c r="L63" s="127" t="s">
        <v>274</v>
      </c>
      <c r="M63" s="127" t="s">
        <v>277</v>
      </c>
      <c r="N63" s="9"/>
      <c r="O63" s="127" t="s">
        <v>272</v>
      </c>
      <c r="P63" s="127" t="s">
        <v>275</v>
      </c>
      <c r="Q63" s="127" t="s">
        <v>273</v>
      </c>
      <c r="R63" s="9"/>
      <c r="S63" s="127" t="s">
        <v>278</v>
      </c>
      <c r="T63" s="127" t="s">
        <v>279</v>
      </c>
      <c r="U63" s="127" t="s">
        <v>280</v>
      </c>
    </row>
    <row r="64" spans="2:21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</row>
    <row r="65" spans="2:21" ht="15">
      <c r="B65" s="40" t="s">
        <v>30</v>
      </c>
      <c r="C65" s="130">
        <f t="shared" ref="C65:E80" si="0">C37*C8</f>
        <v>1.0834706448120563</v>
      </c>
      <c r="D65" s="131">
        <f t="shared" si="0"/>
        <v>0.92348864281513665</v>
      </c>
      <c r="E65" s="131">
        <f t="shared" si="0"/>
        <v>0.70911400617700826</v>
      </c>
      <c r="F65" s="17"/>
      <c r="G65" s="131">
        <f t="shared" ref="G65:I80" si="1">G37*G8</f>
        <v>0.67772270272864121</v>
      </c>
      <c r="H65" s="131">
        <f t="shared" si="1"/>
        <v>0.64463428746305085</v>
      </c>
      <c r="I65" s="131">
        <f t="shared" si="1"/>
        <v>0.4597444836458624</v>
      </c>
      <c r="J65" s="17"/>
      <c r="K65" s="131">
        <f t="shared" ref="K65:M80" si="2">K37*K8</f>
        <v>4.7087348532909417</v>
      </c>
      <c r="L65" s="131">
        <f t="shared" si="2"/>
        <v>2.6263031212900283</v>
      </c>
      <c r="M65" s="131">
        <f t="shared" si="2"/>
        <v>2.1169538101671894</v>
      </c>
      <c r="N65" s="17"/>
      <c r="O65" s="131">
        <f t="shared" ref="O65:Q80" si="3">O37*O8</f>
        <v>9.7081464303255469E-2</v>
      </c>
      <c r="P65" s="131">
        <f t="shared" si="3"/>
        <v>9.87170898978839E-2</v>
      </c>
      <c r="Q65" s="131">
        <f t="shared" si="3"/>
        <v>6.1135576249839695E-2</v>
      </c>
      <c r="R65" s="17"/>
      <c r="S65" s="17">
        <f t="shared" ref="S65:U80" si="4">S37*S8</f>
        <v>0.37102556792686336</v>
      </c>
      <c r="T65" s="17">
        <f t="shared" si="4"/>
        <v>0.30854981875565402</v>
      </c>
      <c r="U65" s="17">
        <f t="shared" si="4"/>
        <v>0.26768529378541123</v>
      </c>
    </row>
    <row r="66" spans="2:21">
      <c r="B66" s="43" t="s">
        <v>31</v>
      </c>
      <c r="C66" s="130">
        <f t="shared" si="0"/>
        <v>0.64077319489003381</v>
      </c>
      <c r="D66" s="131">
        <f t="shared" si="0"/>
        <v>0.54615856085696113</v>
      </c>
      <c r="E66" s="131">
        <f t="shared" si="0"/>
        <v>0.4193756881693198</v>
      </c>
      <c r="F66" s="17"/>
      <c r="G66" s="131">
        <f t="shared" si="1"/>
        <v>0.2414498138288598</v>
      </c>
      <c r="H66" s="131">
        <f t="shared" si="1"/>
        <v>0.22966152390791897</v>
      </c>
      <c r="I66" s="131">
        <f t="shared" si="1"/>
        <v>0.16379150283472943</v>
      </c>
      <c r="J66" s="17"/>
      <c r="K66" s="131">
        <f t="shared" si="2"/>
        <v>0.27688212534563533</v>
      </c>
      <c r="L66" s="131">
        <f t="shared" si="2"/>
        <v>0.15443137332662388</v>
      </c>
      <c r="M66" s="131">
        <f t="shared" si="2"/>
        <v>0.12448071265001748</v>
      </c>
      <c r="N66" s="17"/>
      <c r="O66" s="131">
        <f t="shared" si="3"/>
        <v>9.3539724339287311E-2</v>
      </c>
      <c r="P66" s="131">
        <f t="shared" si="3"/>
        <v>9.5115678805383033E-2</v>
      </c>
      <c r="Q66" s="131">
        <f t="shared" si="3"/>
        <v>5.8905219351349659E-2</v>
      </c>
      <c r="R66" s="17"/>
      <c r="S66" s="17">
        <f t="shared" si="4"/>
        <v>0.1503091101597131</v>
      </c>
      <c r="T66" s="17">
        <f t="shared" si="4"/>
        <v>0.1249990639627432</v>
      </c>
      <c r="U66" s="17">
        <f t="shared" si="4"/>
        <v>0.10844411218489874</v>
      </c>
    </row>
    <row r="67" spans="2:21">
      <c r="B67" s="43" t="s">
        <v>283</v>
      </c>
      <c r="C67" s="130">
        <f t="shared" si="0"/>
        <v>28.090973209731747</v>
      </c>
      <c r="D67" s="131">
        <f t="shared" si="0"/>
        <v>23.943144974925922</v>
      </c>
      <c r="E67" s="131">
        <f t="shared" si="0"/>
        <v>18.385087446110969</v>
      </c>
      <c r="F67" s="17"/>
      <c r="G67" s="131">
        <f t="shared" si="1"/>
        <v>7.8923193510933368E-2</v>
      </c>
      <c r="H67" s="131">
        <f t="shared" si="1"/>
        <v>7.5069931121371766E-2</v>
      </c>
      <c r="I67" s="131">
        <f t="shared" si="1"/>
        <v>5.3538862874562401E-2</v>
      </c>
      <c r="J67" s="17"/>
      <c r="K67" s="131">
        <f t="shared" si="2"/>
        <v>1.2421519129018885</v>
      </c>
      <c r="L67" s="131">
        <f t="shared" si="2"/>
        <v>0.69281187996614557</v>
      </c>
      <c r="M67" s="131">
        <f t="shared" si="2"/>
        <v>0.55844686667508991</v>
      </c>
      <c r="N67" s="17"/>
      <c r="O67" s="131">
        <f t="shared" si="3"/>
        <v>0.66834700582854711</v>
      </c>
      <c r="P67" s="131">
        <f t="shared" si="3"/>
        <v>0.6796072961081796</v>
      </c>
      <c r="Q67" s="131">
        <f t="shared" si="3"/>
        <v>0.42088136627758937</v>
      </c>
      <c r="R67" s="17"/>
      <c r="S67" s="17">
        <f t="shared" si="4"/>
        <v>6.1544471965702574E-4</v>
      </c>
      <c r="T67" s="17">
        <f t="shared" si="4"/>
        <v>5.1181205048847695E-4</v>
      </c>
      <c r="U67" s="17">
        <f t="shared" si="4"/>
        <v>4.4402735237520253E-4</v>
      </c>
    </row>
    <row r="68" spans="2:21">
      <c r="B68" s="43" t="s">
        <v>34</v>
      </c>
      <c r="C68" s="130">
        <f t="shared" si="0"/>
        <v>16.785276180608438</v>
      </c>
      <c r="D68" s="131">
        <f t="shared" si="0"/>
        <v>14.306813011990929</v>
      </c>
      <c r="E68" s="131">
        <f t="shared" si="0"/>
        <v>10.985691669831493</v>
      </c>
      <c r="F68" s="17"/>
      <c r="G68" s="131">
        <f t="shared" si="1"/>
        <v>1.112525275055821</v>
      </c>
      <c r="H68" s="131">
        <f t="shared" si="1"/>
        <v>1.0582085196242834</v>
      </c>
      <c r="I68" s="131">
        <f t="shared" si="1"/>
        <v>0.75470005072016011</v>
      </c>
      <c r="J68" s="17"/>
      <c r="K68" s="131">
        <f t="shared" si="2"/>
        <v>3.7343474334504534</v>
      </c>
      <c r="L68" s="131">
        <f t="shared" si="2"/>
        <v>2.0828372431286581</v>
      </c>
      <c r="M68" s="131">
        <f t="shared" si="2"/>
        <v>1.6788885494807326</v>
      </c>
      <c r="N68" s="17"/>
      <c r="O68" s="131">
        <f t="shared" si="3"/>
        <v>8.6550893324259096E-2</v>
      </c>
      <c r="P68" s="131">
        <f t="shared" si="3"/>
        <v>8.8009100175331145E-2</v>
      </c>
      <c r="Q68" s="131">
        <f t="shared" si="3"/>
        <v>5.4504109268359552E-2</v>
      </c>
      <c r="R68" s="17"/>
      <c r="S68" s="17">
        <f t="shared" si="4"/>
        <v>2.757084331728399E-3</v>
      </c>
      <c r="T68" s="17">
        <f t="shared" si="4"/>
        <v>2.2928281616876093E-3</v>
      </c>
      <c r="U68" s="17">
        <f t="shared" si="4"/>
        <v>1.9891646105514526E-3</v>
      </c>
    </row>
    <row r="69" spans="2:21">
      <c r="B69" s="43" t="s">
        <v>35</v>
      </c>
      <c r="C69" s="130">
        <f t="shared" si="0"/>
        <v>22.660197370648923</v>
      </c>
      <c r="D69" s="131">
        <f t="shared" si="0"/>
        <v>19.314261088609094</v>
      </c>
      <c r="E69" s="131">
        <f t="shared" si="0"/>
        <v>14.830732530875268</v>
      </c>
      <c r="F69" s="17"/>
      <c r="G69" s="131">
        <f t="shared" si="1"/>
        <v>0.37267548299885261</v>
      </c>
      <c r="H69" s="131">
        <f t="shared" si="1"/>
        <v>0.35448037002547483</v>
      </c>
      <c r="I69" s="131">
        <f t="shared" si="1"/>
        <v>0.25281062123040932</v>
      </c>
      <c r="J69" s="17"/>
      <c r="K69" s="131">
        <f t="shared" si="2"/>
        <v>0.567722361560001</v>
      </c>
      <c r="L69" s="131">
        <f t="shared" si="2"/>
        <v>0.31664790153752376</v>
      </c>
      <c r="M69" s="131">
        <f t="shared" si="2"/>
        <v>0.25523671514049884</v>
      </c>
      <c r="N69" s="17"/>
      <c r="O69" s="131">
        <f t="shared" si="3"/>
        <v>0.29606639128261797</v>
      </c>
      <c r="P69" s="131">
        <f t="shared" si="3"/>
        <v>0.30105450895025476</v>
      </c>
      <c r="Q69" s="131">
        <f t="shared" si="3"/>
        <v>0.18644330891768804</v>
      </c>
      <c r="R69" s="17"/>
      <c r="S69" s="17">
        <f t="shared" si="4"/>
        <v>2.2592630360707469E-4</v>
      </c>
      <c r="T69" s="17">
        <f t="shared" si="4"/>
        <v>1.8788333219083958E-4</v>
      </c>
      <c r="U69" s="17">
        <f t="shared" si="4"/>
        <v>1.6299994982241515E-4</v>
      </c>
    </row>
    <row r="70" spans="2:21">
      <c r="B70" s="43" t="s">
        <v>36</v>
      </c>
      <c r="C70" s="130">
        <f t="shared" si="0"/>
        <v>46.453011999002477</v>
      </c>
      <c r="D70" s="131">
        <f t="shared" si="0"/>
        <v>39.593900592549495</v>
      </c>
      <c r="E70" s="131">
        <f t="shared" si="0"/>
        <v>30.402744730860054</v>
      </c>
      <c r="F70" s="17"/>
      <c r="G70" s="17">
        <f t="shared" si="1"/>
        <v>0.97047033081195166</v>
      </c>
      <c r="H70" s="17">
        <f t="shared" si="1"/>
        <v>0.92308911548663586</v>
      </c>
      <c r="I70" s="17">
        <f t="shared" si="1"/>
        <v>0.65833471320410353</v>
      </c>
      <c r="J70" s="17"/>
      <c r="K70" s="131">
        <f t="shared" si="2"/>
        <v>14.706547222352059</v>
      </c>
      <c r="L70" s="131">
        <f t="shared" si="2"/>
        <v>8.2025962550148996</v>
      </c>
      <c r="M70" s="131">
        <f t="shared" si="2"/>
        <v>6.6117719826596142</v>
      </c>
      <c r="N70" s="17"/>
      <c r="O70" s="131">
        <f t="shared" si="3"/>
        <v>0.15023567612785113</v>
      </c>
      <c r="P70" s="131">
        <f t="shared" si="3"/>
        <v>0.1527668422867528</v>
      </c>
      <c r="Q70" s="131">
        <f t="shared" si="3"/>
        <v>9.4608633061712785E-2</v>
      </c>
      <c r="R70" s="17"/>
      <c r="S70" s="17">
        <f t="shared" si="4"/>
        <v>3.970300789025135E-6</v>
      </c>
      <c r="T70" s="17">
        <f t="shared" si="4"/>
        <v>3.3017551747285916E-6</v>
      </c>
      <c r="U70" s="17">
        <f t="shared" si="4"/>
        <v>2.8644687185982315E-6</v>
      </c>
    </row>
    <row r="71" spans="2:21">
      <c r="B71" s="43" t="s">
        <v>37</v>
      </c>
      <c r="C71" s="130">
        <f t="shared" si="0"/>
        <v>1.7809139844749945E-2</v>
      </c>
      <c r="D71" s="131">
        <f t="shared" si="0"/>
        <v>1.5179496060814821E-2</v>
      </c>
      <c r="E71" s="131">
        <f t="shared" si="0"/>
        <v>1.1655793871616938E-2</v>
      </c>
      <c r="F71" s="17"/>
      <c r="G71" s="17">
        <f t="shared" si="1"/>
        <v>7.845303279136448E-2</v>
      </c>
      <c r="H71" s="17">
        <f t="shared" si="1"/>
        <v>7.46227250306917E-2</v>
      </c>
      <c r="I71" s="17">
        <f t="shared" si="1"/>
        <v>5.321992151937615E-2</v>
      </c>
      <c r="J71" s="17"/>
      <c r="K71" s="131">
        <f t="shared" si="2"/>
        <v>0</v>
      </c>
      <c r="L71" s="131">
        <f t="shared" si="2"/>
        <v>0</v>
      </c>
      <c r="M71" s="131">
        <f t="shared" si="2"/>
        <v>0</v>
      </c>
      <c r="N71" s="17"/>
      <c r="O71" s="17">
        <f t="shared" si="3"/>
        <v>5.2590776159512041E-2</v>
      </c>
      <c r="P71" s="17">
        <f t="shared" si="3"/>
        <v>5.3476823976623379E-2</v>
      </c>
      <c r="Q71" s="17">
        <f t="shared" si="3"/>
        <v>3.3118241767499626E-2</v>
      </c>
      <c r="R71" s="17"/>
      <c r="S71" s="17">
        <f t="shared" si="4"/>
        <v>5.5402237087491036E-4</v>
      </c>
      <c r="T71" s="17">
        <f t="shared" si="4"/>
        <v>4.6073240471052328E-4</v>
      </c>
      <c r="U71" s="17">
        <f t="shared" si="4"/>
        <v>3.9971272583719643E-4</v>
      </c>
    </row>
    <row r="72" spans="2:21" ht="15">
      <c r="B72" s="40" t="s">
        <v>38</v>
      </c>
      <c r="C72" s="26">
        <f t="shared" si="0"/>
        <v>22.673808818530528</v>
      </c>
      <c r="D72" s="17">
        <f t="shared" si="0"/>
        <v>19.325862711219834</v>
      </c>
      <c r="E72" s="17">
        <f t="shared" si="0"/>
        <v>14.839641003276812</v>
      </c>
      <c r="F72" s="17"/>
      <c r="G72" s="17">
        <f t="shared" si="1"/>
        <v>2.838199178712562E-2</v>
      </c>
      <c r="H72" s="17">
        <f t="shared" si="1"/>
        <v>2.6996299487700014E-2</v>
      </c>
      <c r="I72" s="17">
        <f t="shared" si="1"/>
        <v>1.9253396863462831E-2</v>
      </c>
      <c r="J72" s="17"/>
      <c r="K72" s="17">
        <f t="shared" si="2"/>
        <v>3.8524548682897231</v>
      </c>
      <c r="L72" s="17">
        <f t="shared" si="2"/>
        <v>2.1487118218489152</v>
      </c>
      <c r="M72" s="17">
        <f t="shared" si="2"/>
        <v>1.7319873099720611</v>
      </c>
      <c r="N72" s="17"/>
      <c r="O72" s="17">
        <f t="shared" si="3"/>
        <v>3.6743514502452196E-2</v>
      </c>
      <c r="P72" s="17">
        <f t="shared" si="3"/>
        <v>3.7362568131156029E-2</v>
      </c>
      <c r="Q72" s="17">
        <f t="shared" si="3"/>
        <v>2.3138669659275312E-2</v>
      </c>
      <c r="R72" s="17"/>
      <c r="S72" s="17">
        <f t="shared" si="4"/>
        <v>6.1111700245160099E-4</v>
      </c>
      <c r="T72" s="17">
        <f t="shared" si="4"/>
        <v>5.0821306304720513E-4</v>
      </c>
      <c r="U72" s="17">
        <f t="shared" si="4"/>
        <v>4.4090501701155802E-4</v>
      </c>
    </row>
    <row r="73" spans="2:21" ht="15">
      <c r="B73" s="40" t="s">
        <v>40</v>
      </c>
      <c r="C73" s="26">
        <f t="shared" si="0"/>
        <v>1.9368454986137886</v>
      </c>
      <c r="D73" s="17">
        <f t="shared" si="0"/>
        <v>1.6508567439477999</v>
      </c>
      <c r="E73" s="17">
        <f t="shared" si="0"/>
        <v>1.2676340401508275</v>
      </c>
      <c r="F73" s="17"/>
      <c r="G73" s="17">
        <f t="shared" si="1"/>
        <v>1.7729837474993633E-2</v>
      </c>
      <c r="H73" s="17">
        <f t="shared" si="1"/>
        <v>1.6864214672921277E-2</v>
      </c>
      <c r="I73" s="17">
        <f t="shared" si="1"/>
        <v>1.2027330561965444E-2</v>
      </c>
      <c r="J73" s="17"/>
      <c r="K73" s="17">
        <f t="shared" si="2"/>
        <v>4.083781665174141E-2</v>
      </c>
      <c r="L73" s="17">
        <f t="shared" si="2"/>
        <v>2.2777346501933412E-2</v>
      </c>
      <c r="M73" s="17">
        <f t="shared" si="2"/>
        <v>1.8359872503628399E-2</v>
      </c>
      <c r="N73" s="17"/>
      <c r="O73" s="17">
        <f t="shared" si="3"/>
        <v>7.5798346506103328E-2</v>
      </c>
      <c r="P73" s="17">
        <f t="shared" si="3"/>
        <v>7.707539477134813E-2</v>
      </c>
      <c r="Q73" s="17">
        <f t="shared" si="3"/>
        <v>4.7732856376788882E-2</v>
      </c>
      <c r="R73" s="17"/>
      <c r="S73" s="131">
        <f t="shared" si="4"/>
        <v>9.4193915471291925E-2</v>
      </c>
      <c r="T73" s="131">
        <f t="shared" si="4"/>
        <v>7.8332918426477632E-2</v>
      </c>
      <c r="U73" s="131">
        <f t="shared" si="4"/>
        <v>6.7958459242089819E-2</v>
      </c>
    </row>
    <row r="74" spans="2:21" ht="15">
      <c r="B74" s="40" t="s">
        <v>41</v>
      </c>
      <c r="C74" s="26">
        <f t="shared" si="0"/>
        <v>3.9306408759433337E-2</v>
      </c>
      <c r="D74" s="17">
        <f t="shared" si="0"/>
        <v>3.3502543195789755E-2</v>
      </c>
      <c r="E74" s="17">
        <f t="shared" si="0"/>
        <v>2.5725408544564451E-2</v>
      </c>
      <c r="F74" s="17"/>
      <c r="G74" s="17">
        <f t="shared" si="1"/>
        <v>8.5270273652399906E-2</v>
      </c>
      <c r="H74" s="17">
        <f t="shared" si="1"/>
        <v>8.1107128146042498E-2</v>
      </c>
      <c r="I74" s="17">
        <f t="shared" si="1"/>
        <v>5.7844510406434756E-2</v>
      </c>
      <c r="J74" s="17"/>
      <c r="K74" s="17">
        <f t="shared" si="2"/>
        <v>3.4952664271096417E-2</v>
      </c>
      <c r="L74" s="17">
        <f t="shared" si="2"/>
        <v>1.9494894941562996E-2</v>
      </c>
      <c r="M74" s="17">
        <f t="shared" si="2"/>
        <v>1.5714024702936542E-2</v>
      </c>
      <c r="N74" s="17"/>
      <c r="O74" s="17">
        <f t="shared" si="3"/>
        <v>2.3782621804278037E-4</v>
      </c>
      <c r="P74" s="17">
        <f t="shared" si="3"/>
        <v>2.4183310702098268E-4</v>
      </c>
      <c r="Q74" s="17">
        <f t="shared" si="3"/>
        <v>1.4976744522463733E-4</v>
      </c>
      <c r="R74" s="17"/>
      <c r="S74" s="131">
        <f t="shared" si="4"/>
        <v>75.552250809804562</v>
      </c>
      <c r="T74" s="131">
        <f t="shared" si="4"/>
        <v>62.830261063146224</v>
      </c>
      <c r="U74" s="131">
        <f t="shared" si="4"/>
        <v>54.508983214219391</v>
      </c>
    </row>
    <row r="75" spans="2:21" ht="15">
      <c r="B75" s="40" t="s">
        <v>42</v>
      </c>
      <c r="C75" s="26">
        <f t="shared" si="0"/>
        <v>7.8784935869005892E-3</v>
      </c>
      <c r="D75" s="17">
        <f t="shared" si="0"/>
        <v>6.7151790266146609E-3</v>
      </c>
      <c r="E75" s="17">
        <f t="shared" si="0"/>
        <v>5.1563465764372851E-3</v>
      </c>
      <c r="F75" s="17"/>
      <c r="G75" s="17">
        <f t="shared" si="1"/>
        <v>9.3707064277885454E-3</v>
      </c>
      <c r="H75" s="17">
        <f t="shared" si="1"/>
        <v>8.9132009843878209E-3</v>
      </c>
      <c r="I75" s="17">
        <f t="shared" si="1"/>
        <v>6.3567747851669288E-3</v>
      </c>
      <c r="J75" s="17"/>
      <c r="K75" s="17">
        <f t="shared" si="2"/>
        <v>1.2174322668128894E-2</v>
      </c>
      <c r="L75" s="17">
        <f t="shared" si="2"/>
        <v>6.7902446451306485E-3</v>
      </c>
      <c r="M75" s="17">
        <f t="shared" si="2"/>
        <v>5.473334040137728E-3</v>
      </c>
      <c r="N75" s="17"/>
      <c r="O75" s="17">
        <f t="shared" si="3"/>
        <v>7.9392934549180936E-5</v>
      </c>
      <c r="P75" s="17">
        <f t="shared" si="3"/>
        <v>8.0730544325807946E-5</v>
      </c>
      <c r="Q75" s="17">
        <f t="shared" si="3"/>
        <v>4.9996493549667451E-5</v>
      </c>
      <c r="R75" s="17"/>
      <c r="S75" s="131">
        <f t="shared" si="4"/>
        <v>157.52619378528507</v>
      </c>
      <c r="T75" s="131">
        <f t="shared" si="4"/>
        <v>131.00088711756575</v>
      </c>
      <c r="U75" s="131">
        <f t="shared" si="4"/>
        <v>113.65105024412688</v>
      </c>
    </row>
    <row r="76" spans="2:21" ht="15">
      <c r="B76" s="40" t="s">
        <v>43</v>
      </c>
      <c r="C76" s="26">
        <f t="shared" si="0"/>
        <v>7.0817820631837083E-3</v>
      </c>
      <c r="D76" s="17">
        <f t="shared" si="0"/>
        <v>6.0361075194395779E-3</v>
      </c>
      <c r="E76" s="17">
        <f t="shared" si="0"/>
        <v>4.634911775175765E-3</v>
      </c>
      <c r="F76" s="17"/>
      <c r="G76" s="17">
        <f t="shared" si="1"/>
        <v>4.3062094694372006E-2</v>
      </c>
      <c r="H76" s="17">
        <f t="shared" si="1"/>
        <v>4.0959676602552418E-2</v>
      </c>
      <c r="I76" s="17">
        <f t="shared" si="1"/>
        <v>2.9211889184565486E-2</v>
      </c>
      <c r="J76" s="17"/>
      <c r="K76" s="17">
        <f t="shared" si="2"/>
        <v>9.3306681082135148E-3</v>
      </c>
      <c r="L76" s="17">
        <f t="shared" si="2"/>
        <v>5.2041925357499755E-3</v>
      </c>
      <c r="M76" s="17">
        <f t="shared" si="2"/>
        <v>4.1948833430879972E-3</v>
      </c>
      <c r="N76" s="17"/>
      <c r="O76" s="17">
        <f t="shared" si="3"/>
        <v>3.1123331590259071E-4</v>
      </c>
      <c r="P76" s="17">
        <f t="shared" si="3"/>
        <v>3.1647696546066898E-4</v>
      </c>
      <c r="Q76" s="17">
        <f t="shared" si="3"/>
        <v>1.9599444911972994E-4</v>
      </c>
      <c r="R76" s="17"/>
      <c r="S76" s="131">
        <f t="shared" si="4"/>
        <v>66.606943084829467</v>
      </c>
      <c r="T76" s="131">
        <f t="shared" si="4"/>
        <v>55.391223660207224</v>
      </c>
      <c r="U76" s="131">
        <f t="shared" si="4"/>
        <v>48.055176432814818</v>
      </c>
    </row>
    <row r="77" spans="2:21" ht="15">
      <c r="B77" s="40" t="s">
        <v>44</v>
      </c>
      <c r="C77" s="26">
        <f t="shared" si="0"/>
        <v>1.3749402647609406</v>
      </c>
      <c r="D77" s="17">
        <f t="shared" si="0"/>
        <v>1.1719207392796698</v>
      </c>
      <c r="E77" s="17">
        <f t="shared" si="0"/>
        <v>0.89987615637508389</v>
      </c>
      <c r="F77" s="17"/>
      <c r="G77" s="17">
        <f t="shared" si="1"/>
        <v>1.6227652570718128E-2</v>
      </c>
      <c r="H77" s="17">
        <f t="shared" si="1"/>
        <v>1.5435370853012944E-2</v>
      </c>
      <c r="I77" s="17">
        <f t="shared" si="1"/>
        <v>1.1008298411535515E-2</v>
      </c>
      <c r="J77" s="17"/>
      <c r="K77" s="17">
        <f t="shared" si="2"/>
        <v>1.0090215405288392</v>
      </c>
      <c r="L77" s="17">
        <f t="shared" si="2"/>
        <v>0.56278310499638284</v>
      </c>
      <c r="M77" s="17">
        <f t="shared" si="2"/>
        <v>0.45363607451169247</v>
      </c>
      <c r="N77" s="17"/>
      <c r="O77" s="17">
        <f t="shared" si="3"/>
        <v>1.7866942771805592E-2</v>
      </c>
      <c r="P77" s="17">
        <f t="shared" si="3"/>
        <v>1.816796448697091E-2</v>
      </c>
      <c r="Q77" s="17">
        <f t="shared" si="3"/>
        <v>1.125143558573842E-2</v>
      </c>
      <c r="R77" s="17"/>
      <c r="S77" s="131">
        <f t="shared" si="4"/>
        <v>3.4038770827643484E-5</v>
      </c>
      <c r="T77" s="131">
        <f t="shared" si="4"/>
        <v>2.8307096538438361E-5</v>
      </c>
      <c r="U77" s="131">
        <f t="shared" si="4"/>
        <v>2.4558087519424339E-5</v>
      </c>
    </row>
    <row r="78" spans="2:21" ht="15">
      <c r="B78" s="40" t="s">
        <v>45</v>
      </c>
      <c r="C78" s="26">
        <f t="shared" si="0"/>
        <v>4.875086926793915</v>
      </c>
      <c r="D78" s="17">
        <f t="shared" si="0"/>
        <v>4.1552463199514564</v>
      </c>
      <c r="E78" s="17">
        <f t="shared" si="0"/>
        <v>3.1906655133417647</v>
      </c>
      <c r="F78" s="17"/>
      <c r="G78" s="17">
        <f t="shared" si="1"/>
        <v>4.4443080725896797E-2</v>
      </c>
      <c r="H78" s="17">
        <f t="shared" si="1"/>
        <v>4.2273238835076381E-2</v>
      </c>
      <c r="I78" s="17">
        <f t="shared" si="1"/>
        <v>3.0148704060958566E-2</v>
      </c>
      <c r="J78" s="17"/>
      <c r="K78" s="17">
        <f t="shared" si="2"/>
        <v>0.55580262172139672</v>
      </c>
      <c r="L78" s="17">
        <f t="shared" si="2"/>
        <v>0.30999965080384478</v>
      </c>
      <c r="M78" s="17">
        <f t="shared" si="2"/>
        <v>0.24987783649183185</v>
      </c>
      <c r="N78" s="17"/>
      <c r="O78" s="17">
        <f t="shared" si="3"/>
        <v>7.9310978223469508E-3</v>
      </c>
      <c r="P78" s="17">
        <f t="shared" si="3"/>
        <v>8.0647207202382571E-3</v>
      </c>
      <c r="Q78" s="17">
        <f t="shared" si="3"/>
        <v>4.9944882799503685E-3</v>
      </c>
      <c r="R78" s="17"/>
      <c r="S78" s="131">
        <f t="shared" si="4"/>
        <v>3.9875636425478656E-7</v>
      </c>
      <c r="T78" s="131">
        <f t="shared" si="4"/>
        <v>3.3161111943296288E-7</v>
      </c>
      <c r="U78" s="131">
        <f t="shared" si="4"/>
        <v>2.8769234182638824E-7</v>
      </c>
    </row>
    <row r="79" spans="2:21" ht="15">
      <c r="B79" s="40" t="s">
        <v>284</v>
      </c>
      <c r="C79" s="26">
        <f t="shared" si="0"/>
        <v>6.7016878371399784</v>
      </c>
      <c r="D79" s="17">
        <f t="shared" si="0"/>
        <v>5.7121368584606804</v>
      </c>
      <c r="E79" s="17">
        <f t="shared" si="0"/>
        <v>4.3861462542590699</v>
      </c>
      <c r="F79" s="17"/>
      <c r="G79" s="17">
        <f t="shared" si="1"/>
        <v>9.980890422710037E-2</v>
      </c>
      <c r="H79" s="17">
        <f t="shared" si="1"/>
        <v>9.4935940023638865E-2</v>
      </c>
      <c r="I79" s="17">
        <f t="shared" si="1"/>
        <v>6.7707032614370721E-2</v>
      </c>
      <c r="J79" s="17"/>
      <c r="K79" s="17">
        <f t="shared" si="2"/>
        <v>0.70481400961255813</v>
      </c>
      <c r="L79" s="17">
        <f t="shared" si="2"/>
        <v>0.39311095040331179</v>
      </c>
      <c r="M79" s="17">
        <f t="shared" si="2"/>
        <v>0.31687040141275241</v>
      </c>
      <c r="N79" s="17"/>
      <c r="O79" s="17">
        <f t="shared" si="3"/>
        <v>8.8635086263350107E-7</v>
      </c>
      <c r="P79" s="17">
        <f t="shared" si="3"/>
        <v>9.0128407534458856E-7</v>
      </c>
      <c r="Q79" s="17">
        <f t="shared" si="3"/>
        <v>5.5816598086504664E-7</v>
      </c>
      <c r="R79" s="17"/>
      <c r="S79" s="17">
        <f t="shared" si="4"/>
        <v>2.8342710201465728E-7</v>
      </c>
      <c r="T79" s="17">
        <f t="shared" si="4"/>
        <v>2.3570176429000499E-7</v>
      </c>
      <c r="U79" s="17">
        <f t="shared" si="4"/>
        <v>2.0448527979747379E-7</v>
      </c>
    </row>
    <row r="80" spans="2:21" ht="15">
      <c r="B80" s="40" t="s">
        <v>48</v>
      </c>
      <c r="C80" s="26">
        <f t="shared" si="0"/>
        <v>1.22617993097842</v>
      </c>
      <c r="D80" s="17">
        <f t="shared" si="0"/>
        <v>1.0451259069440169</v>
      </c>
      <c r="E80" s="17">
        <f t="shared" si="0"/>
        <v>0.80251492489746468</v>
      </c>
      <c r="F80" s="17"/>
      <c r="G80" s="17">
        <f t="shared" si="1"/>
        <v>1.1762033661291748E-5</v>
      </c>
      <c r="H80" s="17">
        <f t="shared" si="1"/>
        <v>1.1187776590389839E-5</v>
      </c>
      <c r="I80" s="17">
        <f t="shared" si="1"/>
        <v>7.9789714443150221E-6</v>
      </c>
      <c r="J80" s="17"/>
      <c r="K80" s="17">
        <f t="shared" si="2"/>
        <v>9.0067916845524995E-2</v>
      </c>
      <c r="L80" s="17">
        <f t="shared" si="2"/>
        <v>5.0235500300929228E-2</v>
      </c>
      <c r="M80" s="17">
        <f t="shared" si="2"/>
        <v>4.0492749258688121E-2</v>
      </c>
      <c r="N80" s="17"/>
      <c r="O80" s="17">
        <f t="shared" si="3"/>
        <v>3.4434935568538588E-3</v>
      </c>
      <c r="P80" s="17">
        <f t="shared" si="3"/>
        <v>3.5015094328704655E-3</v>
      </c>
      <c r="Q80" s="17">
        <f t="shared" si="3"/>
        <v>2.1684877172151525E-3</v>
      </c>
      <c r="R80" s="17"/>
      <c r="S80" s="17">
        <f t="shared" si="4"/>
        <v>0</v>
      </c>
      <c r="T80" s="17">
        <f t="shared" si="4"/>
        <v>0</v>
      </c>
      <c r="U80" s="17">
        <f t="shared" si="4"/>
        <v>0</v>
      </c>
    </row>
    <row r="81" spans="2:23" ht="15">
      <c r="B81" s="40" t="s">
        <v>49</v>
      </c>
      <c r="C81" s="26">
        <f t="shared" ref="C81:E84" si="5">C53*C24</f>
        <v>0.12655403993707445</v>
      </c>
      <c r="D81" s="17">
        <f t="shared" si="5"/>
        <v>0.10786745274906316</v>
      </c>
      <c r="E81" s="17">
        <f t="shared" si="5"/>
        <v>8.2827571459705679E-2</v>
      </c>
      <c r="F81" s="17"/>
      <c r="G81" s="17">
        <f t="shared" ref="G81:I84" si="6">G53*G24</f>
        <v>3.4364735364890817E-3</v>
      </c>
      <c r="H81" s="17">
        <f t="shared" si="6"/>
        <v>3.2686947931081164E-3</v>
      </c>
      <c r="I81" s="17">
        <f t="shared" si="6"/>
        <v>2.3311890618904533E-3</v>
      </c>
      <c r="J81" s="17"/>
      <c r="K81" s="17">
        <f t="shared" ref="K81:M84" si="7">K53*K24</f>
        <v>6.3359467858744342E-4</v>
      </c>
      <c r="L81" s="17">
        <f t="shared" si="7"/>
        <v>3.5338827388931764E-4</v>
      </c>
      <c r="M81" s="17">
        <f t="shared" si="7"/>
        <v>2.8485160254880645E-4</v>
      </c>
      <c r="N81" s="17"/>
      <c r="O81" s="17">
        <f t="shared" ref="O81:Q84" si="8">O53*O24</f>
        <v>4.2493576788947626E-5</v>
      </c>
      <c r="P81" s="17">
        <f t="shared" si="8"/>
        <v>4.320950729434464E-5</v>
      </c>
      <c r="Q81" s="17">
        <f t="shared" si="8"/>
        <v>2.6759683968034363E-5</v>
      </c>
      <c r="R81" s="17"/>
      <c r="S81" s="17">
        <f t="shared" ref="S81:U84" si="9">S53*S24</f>
        <v>8.3527745900857435E-7</v>
      </c>
      <c r="T81" s="17">
        <f t="shared" si="9"/>
        <v>6.9462789324152906E-7</v>
      </c>
      <c r="U81" s="17">
        <f t="shared" si="9"/>
        <v>6.0263095413175524E-7</v>
      </c>
    </row>
    <row r="82" spans="2:23" ht="15">
      <c r="B82" s="40" t="s">
        <v>50</v>
      </c>
      <c r="C82" s="26">
        <f t="shared" si="5"/>
        <v>0.43307710517090636</v>
      </c>
      <c r="D82" s="17">
        <f t="shared" si="5"/>
        <v>0.36913024824771717</v>
      </c>
      <c r="E82" s="17">
        <f t="shared" si="5"/>
        <v>0.28344195802790217</v>
      </c>
      <c r="F82" s="17"/>
      <c r="G82" s="17">
        <f t="shared" si="6"/>
        <v>3.853240189777133E-2</v>
      </c>
      <c r="H82" s="17">
        <f t="shared" si="6"/>
        <v>3.6651136728343206E-2</v>
      </c>
      <c r="I82" s="17">
        <f t="shared" si="6"/>
        <v>2.6139096628756141E-2</v>
      </c>
      <c r="J82" s="17"/>
      <c r="K82" s="17">
        <f t="shared" si="7"/>
        <v>8.8189667125273929E-2</v>
      </c>
      <c r="L82" s="17">
        <f t="shared" si="7"/>
        <v>4.9187904023680798E-2</v>
      </c>
      <c r="M82" s="17">
        <f t="shared" si="7"/>
        <v>3.9648325432412992E-2</v>
      </c>
      <c r="N82" s="17"/>
      <c r="O82" s="17">
        <f t="shared" si="8"/>
        <v>5.2707059492065329E-5</v>
      </c>
      <c r="P82" s="17">
        <f t="shared" si="8"/>
        <v>5.3595066447270833E-5</v>
      </c>
      <c r="Q82" s="17">
        <f t="shared" si="8"/>
        <v>3.3191469428360727E-5</v>
      </c>
      <c r="R82" s="17"/>
      <c r="S82" s="17">
        <f t="shared" si="9"/>
        <v>0</v>
      </c>
      <c r="T82" s="17">
        <f t="shared" si="9"/>
        <v>0</v>
      </c>
      <c r="U82" s="17">
        <f t="shared" si="9"/>
        <v>0</v>
      </c>
    </row>
    <row r="83" spans="2:23" ht="15">
      <c r="B83" s="40" t="s">
        <v>52</v>
      </c>
      <c r="C83" s="26">
        <f t="shared" si="5"/>
        <v>3.7800636101256355E-3</v>
      </c>
      <c r="D83" s="17">
        <f t="shared" si="5"/>
        <v>3.221910837903086E-3</v>
      </c>
      <c r="E83" s="17">
        <f t="shared" si="5"/>
        <v>2.4739904703602609E-3</v>
      </c>
      <c r="F83" s="17"/>
      <c r="G83" s="17">
        <f t="shared" si="6"/>
        <v>9.9587357082717609E-5</v>
      </c>
      <c r="H83" s="17">
        <f t="shared" si="6"/>
        <v>9.4725209462328706E-5</v>
      </c>
      <c r="I83" s="17">
        <f t="shared" si="6"/>
        <v>6.7556742418856577E-5</v>
      </c>
      <c r="J83" s="17"/>
      <c r="K83" s="17">
        <f t="shared" si="7"/>
        <v>1.5639632248809622E-3</v>
      </c>
      <c r="L83" s="17">
        <f t="shared" si="7"/>
        <v>8.7230256683851963E-4</v>
      </c>
      <c r="M83" s="17">
        <f t="shared" si="7"/>
        <v>7.0312685063572157E-4</v>
      </c>
      <c r="N83" s="17"/>
      <c r="O83" s="17">
        <f t="shared" si="8"/>
        <v>0</v>
      </c>
      <c r="P83" s="17">
        <f t="shared" si="8"/>
        <v>0</v>
      </c>
      <c r="Q83" s="17">
        <f t="shared" si="8"/>
        <v>0</v>
      </c>
      <c r="R83" s="17"/>
      <c r="S83" s="17">
        <f t="shared" si="9"/>
        <v>0</v>
      </c>
      <c r="T83" s="17">
        <f t="shared" si="9"/>
        <v>0</v>
      </c>
      <c r="U83" s="17">
        <f t="shared" si="9"/>
        <v>0</v>
      </c>
    </row>
    <row r="84" spans="2:23" ht="15">
      <c r="B84" s="132" t="s">
        <v>53</v>
      </c>
      <c r="C84" s="133">
        <f t="shared" si="5"/>
        <v>4.9048636935834699E-3</v>
      </c>
      <c r="D84" s="22">
        <f t="shared" si="5"/>
        <v>4.1806263393193814E-3</v>
      </c>
      <c r="E84" s="22">
        <f t="shared" si="5"/>
        <v>3.2101539254092673E-3</v>
      </c>
      <c r="F84" s="22"/>
      <c r="G84" s="22">
        <f t="shared" si="6"/>
        <v>2.2039337841628999E-4</v>
      </c>
      <c r="H84" s="22">
        <f t="shared" si="6"/>
        <v>2.0963312559096222E-4</v>
      </c>
      <c r="I84" s="22">
        <f t="shared" si="6"/>
        <v>1.4950751915350038E-4</v>
      </c>
      <c r="J84" s="22"/>
      <c r="K84" s="22">
        <f t="shared" si="7"/>
        <v>7.8846363393490724E-5</v>
      </c>
      <c r="L84" s="22">
        <f t="shared" si="7"/>
        <v>4.3976663952094869E-5</v>
      </c>
      <c r="M84" s="22">
        <f t="shared" si="7"/>
        <v>3.5447761363547676E-5</v>
      </c>
      <c r="N84" s="22"/>
      <c r="O84" s="22">
        <f t="shared" si="8"/>
        <v>1.5592684375448555E-7</v>
      </c>
      <c r="P84" s="22">
        <f t="shared" si="8"/>
        <v>1.5855389453462003E-7</v>
      </c>
      <c r="Q84" s="22">
        <f t="shared" si="8"/>
        <v>9.8192559353779007E-8</v>
      </c>
      <c r="R84" s="22"/>
      <c r="S84" s="22">
        <f t="shared" si="9"/>
        <v>0</v>
      </c>
      <c r="T84" s="22">
        <f t="shared" si="9"/>
        <v>0</v>
      </c>
      <c r="U84" s="22">
        <f t="shared" si="9"/>
        <v>0</v>
      </c>
    </row>
    <row r="85" spans="2:23" ht="15">
      <c r="B85" s="40" t="s">
        <v>285</v>
      </c>
    </row>
    <row r="86" spans="2:23" ht="15">
      <c r="B86" s="40" t="s">
        <v>286</v>
      </c>
    </row>
    <row r="87" spans="2:23" ht="15">
      <c r="B87" s="40"/>
    </row>
    <row r="88" spans="2:23">
      <c r="B88" s="118" t="s">
        <v>292</v>
      </c>
    </row>
    <row r="90" spans="2:23">
      <c r="B90" s="2" t="s">
        <v>293</v>
      </c>
      <c r="C90" s="2"/>
      <c r="G90" s="11" t="s">
        <v>294</v>
      </c>
      <c r="H90" s="2" t="s">
        <v>295</v>
      </c>
      <c r="I90" s="2"/>
      <c r="L90" s="11" t="s">
        <v>296</v>
      </c>
      <c r="M90" s="2" t="s">
        <v>297</v>
      </c>
      <c r="N90" s="2"/>
      <c r="S90" s="11" t="s">
        <v>298</v>
      </c>
      <c r="T90" s="2" t="s">
        <v>299</v>
      </c>
    </row>
    <row r="91" spans="2:23">
      <c r="B91" s="2" t="s">
        <v>300</v>
      </c>
      <c r="C91" s="2"/>
      <c r="G91" s="2"/>
      <c r="H91" s="2" t="s">
        <v>301</v>
      </c>
      <c r="I91" s="2"/>
      <c r="L91" s="2"/>
      <c r="M91" s="2" t="s">
        <v>302</v>
      </c>
      <c r="N91" s="2"/>
      <c r="S91" s="2"/>
      <c r="T91" s="2" t="s">
        <v>303</v>
      </c>
    </row>
    <row r="92" spans="2:23">
      <c r="C92" s="1" t="s">
        <v>304</v>
      </c>
      <c r="H92" s="1" t="s">
        <v>305</v>
      </c>
      <c r="M92" s="1" t="s">
        <v>306</v>
      </c>
      <c r="T92" s="1" t="s">
        <v>307</v>
      </c>
    </row>
    <row r="93" spans="2:23" ht="15">
      <c r="B93" s="43" t="s">
        <v>115</v>
      </c>
      <c r="C93" s="41">
        <v>46.45</v>
      </c>
      <c r="F93" s="28"/>
      <c r="G93" s="43" t="s">
        <v>115</v>
      </c>
      <c r="H93" s="26">
        <v>14.71</v>
      </c>
      <c r="I93" s="40"/>
      <c r="L93" s="40" t="s">
        <v>110</v>
      </c>
      <c r="M93" s="134">
        <v>157.52619378528507</v>
      </c>
      <c r="O93" s="40" t="s">
        <v>30</v>
      </c>
      <c r="S93" s="43" t="s">
        <v>119</v>
      </c>
      <c r="T93" s="17">
        <v>1.112525275055821</v>
      </c>
      <c r="W93" s="40" t="s">
        <v>30</v>
      </c>
    </row>
    <row r="94" spans="2:23" ht="18.75" customHeight="1">
      <c r="B94" s="43" t="s">
        <v>118</v>
      </c>
      <c r="C94" s="41">
        <v>28.09</v>
      </c>
      <c r="F94" s="28"/>
      <c r="G94" s="40" t="s">
        <v>122</v>
      </c>
      <c r="H94" s="26">
        <v>4.71</v>
      </c>
      <c r="I94" s="43"/>
      <c r="L94" s="40" t="s">
        <v>123</v>
      </c>
      <c r="M94" s="17">
        <v>75.552250809804562</v>
      </c>
      <c r="O94" s="43" t="s">
        <v>31</v>
      </c>
      <c r="S94" s="43" t="s">
        <v>115</v>
      </c>
      <c r="T94" s="17">
        <v>0.97047033081195166</v>
      </c>
      <c r="W94" s="43" t="s">
        <v>31</v>
      </c>
    </row>
    <row r="95" spans="2:23" ht="15">
      <c r="B95" s="40" t="s">
        <v>111</v>
      </c>
      <c r="C95" s="41">
        <v>22.67</v>
      </c>
      <c r="F95" s="28"/>
      <c r="G95" s="40" t="s">
        <v>111</v>
      </c>
      <c r="H95" s="26">
        <v>3.85</v>
      </c>
      <c r="I95" s="43"/>
      <c r="L95" s="40" t="s">
        <v>114</v>
      </c>
      <c r="M95" s="17">
        <v>66.606943084829467</v>
      </c>
      <c r="O95" s="43" t="s">
        <v>283</v>
      </c>
      <c r="S95" s="40" t="s">
        <v>122</v>
      </c>
      <c r="T95" s="17">
        <v>0.67772270272864121</v>
      </c>
      <c r="W95" s="43" t="s">
        <v>283</v>
      </c>
    </row>
    <row r="96" spans="2:23" ht="15">
      <c r="B96" s="43" t="s">
        <v>117</v>
      </c>
      <c r="C96" s="41">
        <v>22.66</v>
      </c>
      <c r="F96" s="28"/>
      <c r="G96" s="43" t="s">
        <v>119</v>
      </c>
      <c r="H96" s="135">
        <v>3.73</v>
      </c>
      <c r="I96" s="43"/>
      <c r="L96" s="40" t="s">
        <v>122</v>
      </c>
      <c r="M96" s="17">
        <v>0.37102556792686336</v>
      </c>
      <c r="O96" s="43" t="s">
        <v>34</v>
      </c>
      <c r="S96" s="43" t="s">
        <v>117</v>
      </c>
      <c r="T96" s="17">
        <v>0.37267548299885261</v>
      </c>
      <c r="W96" s="43" t="s">
        <v>34</v>
      </c>
    </row>
    <row r="97" spans="1:23">
      <c r="B97" s="43" t="s">
        <v>119</v>
      </c>
      <c r="C97" s="41">
        <v>16.79</v>
      </c>
      <c r="F97" s="28"/>
      <c r="G97" s="43" t="s">
        <v>118</v>
      </c>
      <c r="H97" s="26">
        <v>1.24</v>
      </c>
      <c r="I97" s="43"/>
      <c r="L97" s="43" t="s">
        <v>127</v>
      </c>
      <c r="M97" s="17">
        <v>0.1503091101597131</v>
      </c>
      <c r="O97" s="43" t="s">
        <v>35</v>
      </c>
      <c r="S97" s="43" t="s">
        <v>127</v>
      </c>
      <c r="T97" s="134">
        <v>0.2414498138288598</v>
      </c>
      <c r="W97" s="43" t="s">
        <v>35</v>
      </c>
    </row>
    <row r="98" spans="1:23" ht="15">
      <c r="B98" s="40" t="s">
        <v>112</v>
      </c>
      <c r="C98" s="41">
        <v>6.7</v>
      </c>
      <c r="F98" s="28"/>
      <c r="G98" s="40" t="s">
        <v>120</v>
      </c>
      <c r="H98" s="26">
        <v>1.01</v>
      </c>
      <c r="I98" s="43"/>
      <c r="L98" s="40" t="s">
        <v>125</v>
      </c>
      <c r="M98" s="17">
        <v>9.4193915471291925E-2</v>
      </c>
      <c r="O98" s="43" t="s">
        <v>36</v>
      </c>
      <c r="S98" s="40" t="s">
        <v>112</v>
      </c>
      <c r="T98" s="17">
        <v>9.980890422710037E-2</v>
      </c>
      <c r="W98" s="43" t="s">
        <v>36</v>
      </c>
    </row>
    <row r="99" spans="1:23" ht="15">
      <c r="A99" s="11" t="s">
        <v>308</v>
      </c>
      <c r="B99" s="40" t="s">
        <v>121</v>
      </c>
      <c r="C99" s="41">
        <v>4.88</v>
      </c>
      <c r="F99" s="28"/>
      <c r="G99" s="40" t="s">
        <v>112</v>
      </c>
      <c r="H99" s="26">
        <v>0.7</v>
      </c>
      <c r="I99" s="43"/>
      <c r="L99" s="43" t="s">
        <v>119</v>
      </c>
      <c r="M99" s="17">
        <v>2.757084331728399E-3</v>
      </c>
      <c r="O99" s="43" t="s">
        <v>37</v>
      </c>
      <c r="S99" s="40" t="s">
        <v>123</v>
      </c>
      <c r="T99" s="17">
        <v>8.5270273652399906E-2</v>
      </c>
      <c r="W99" s="43" t="s">
        <v>37</v>
      </c>
    </row>
    <row r="100" spans="1:23" ht="15">
      <c r="A100" s="2"/>
      <c r="B100" s="40" t="s">
        <v>125</v>
      </c>
      <c r="C100" s="41">
        <v>1.94</v>
      </c>
      <c r="F100" s="28"/>
      <c r="G100" s="43" t="s">
        <v>117</v>
      </c>
      <c r="H100" s="26">
        <v>0.56999999999999995</v>
      </c>
      <c r="I100" s="40"/>
      <c r="L100" s="43" t="s">
        <v>118</v>
      </c>
      <c r="M100" s="17">
        <v>6.1544471965702574E-4</v>
      </c>
      <c r="O100" s="40" t="s">
        <v>38</v>
      </c>
      <c r="S100" s="43" t="s">
        <v>118</v>
      </c>
      <c r="T100" s="17">
        <v>7.8923193510933368E-2</v>
      </c>
      <c r="W100" s="40" t="s">
        <v>38</v>
      </c>
    </row>
    <row r="101" spans="1:23" ht="15">
      <c r="B101" s="40" t="s">
        <v>120</v>
      </c>
      <c r="C101" s="41">
        <v>1.37</v>
      </c>
      <c r="F101" s="28"/>
      <c r="G101" s="40" t="s">
        <v>121</v>
      </c>
      <c r="H101" s="26">
        <v>0.56000000000000005</v>
      </c>
      <c r="I101" s="40"/>
      <c r="L101" s="40" t="s">
        <v>111</v>
      </c>
      <c r="M101" s="17">
        <v>6.1111700245160099E-4</v>
      </c>
      <c r="O101" s="40" t="s">
        <v>40</v>
      </c>
      <c r="S101" s="43" t="s">
        <v>194</v>
      </c>
      <c r="T101" s="17">
        <v>7.845303279136448E-2</v>
      </c>
      <c r="W101" s="40" t="s">
        <v>40</v>
      </c>
    </row>
    <row r="102" spans="1:23" ht="15">
      <c r="B102" s="40" t="s">
        <v>116</v>
      </c>
      <c r="C102" s="41">
        <v>1.23</v>
      </c>
      <c r="F102" s="28"/>
      <c r="G102" s="43" t="s">
        <v>127</v>
      </c>
      <c r="H102" s="26">
        <v>0.28000000000000003</v>
      </c>
      <c r="I102" s="40"/>
      <c r="L102" s="43" t="s">
        <v>194</v>
      </c>
      <c r="M102" s="17">
        <v>5.5402237087491036E-4</v>
      </c>
      <c r="O102" s="40" t="s">
        <v>41</v>
      </c>
      <c r="S102" s="40" t="s">
        <v>121</v>
      </c>
      <c r="T102" s="17">
        <v>4.4443080725896797E-2</v>
      </c>
      <c r="W102" s="40" t="s">
        <v>41</v>
      </c>
    </row>
    <row r="103" spans="1:23" ht="15">
      <c r="B103" s="40" t="s">
        <v>122</v>
      </c>
      <c r="C103" s="41">
        <v>1.08</v>
      </c>
      <c r="F103" s="28"/>
      <c r="G103" s="40" t="s">
        <v>116</v>
      </c>
      <c r="H103" s="26">
        <v>0.09</v>
      </c>
      <c r="I103" s="40"/>
      <c r="L103" s="43" t="s">
        <v>117</v>
      </c>
      <c r="M103" s="17">
        <v>2.2592630360707469E-4</v>
      </c>
      <c r="O103" s="40" t="s">
        <v>42</v>
      </c>
      <c r="S103" s="40" t="s">
        <v>114</v>
      </c>
      <c r="T103" s="17">
        <v>4.3062094694372006E-2</v>
      </c>
      <c r="W103" s="40" t="s">
        <v>42</v>
      </c>
    </row>
    <row r="104" spans="1:23" ht="15">
      <c r="B104" s="43" t="s">
        <v>127</v>
      </c>
      <c r="C104" s="41">
        <v>0.64</v>
      </c>
      <c r="F104" s="28"/>
      <c r="G104" s="40" t="s">
        <v>113</v>
      </c>
      <c r="H104" s="26">
        <v>8.8189667125273929E-2</v>
      </c>
      <c r="I104" s="40"/>
      <c r="L104" s="40" t="s">
        <v>120</v>
      </c>
      <c r="M104" s="17">
        <v>3.4038770827643484E-5</v>
      </c>
      <c r="O104" s="40" t="s">
        <v>43</v>
      </c>
      <c r="S104" s="40" t="s">
        <v>113</v>
      </c>
      <c r="T104" s="17">
        <v>3.853240189777133E-2</v>
      </c>
      <c r="W104" s="40" t="s">
        <v>43</v>
      </c>
    </row>
    <row r="105" spans="1:23" ht="15">
      <c r="B105" s="40" t="s">
        <v>113</v>
      </c>
      <c r="C105" s="41">
        <v>0.43</v>
      </c>
      <c r="F105" s="28"/>
      <c r="G105" s="40" t="s">
        <v>125</v>
      </c>
      <c r="H105" s="26">
        <v>4.083781665174141E-2</v>
      </c>
      <c r="I105" s="40"/>
      <c r="L105" s="43" t="s">
        <v>115</v>
      </c>
      <c r="M105" s="17">
        <v>3.970300789025135E-6</v>
      </c>
      <c r="O105" s="40" t="s">
        <v>44</v>
      </c>
      <c r="S105" s="40" t="s">
        <v>111</v>
      </c>
      <c r="T105" s="17">
        <v>2.838199178712562E-2</v>
      </c>
      <c r="W105" s="40" t="s">
        <v>44</v>
      </c>
    </row>
    <row r="106" spans="1:23" ht="15">
      <c r="B106" s="40" t="s">
        <v>171</v>
      </c>
      <c r="C106" s="41">
        <v>0.13</v>
      </c>
      <c r="F106" s="28"/>
      <c r="G106" s="40" t="s">
        <v>123</v>
      </c>
      <c r="H106" s="26">
        <v>3.4952664271096417E-2</v>
      </c>
      <c r="I106" s="40"/>
      <c r="L106" s="40" t="s">
        <v>171</v>
      </c>
      <c r="M106" s="17">
        <v>8.3527745900857435E-7</v>
      </c>
      <c r="O106" s="40" t="s">
        <v>45</v>
      </c>
      <c r="S106" s="40" t="s">
        <v>125</v>
      </c>
      <c r="T106" s="17">
        <v>1.7729837474993633E-2</v>
      </c>
      <c r="W106" s="40" t="s">
        <v>45</v>
      </c>
    </row>
    <row r="107" spans="1:23" ht="15">
      <c r="B107" s="40" t="s">
        <v>123</v>
      </c>
      <c r="C107" s="41">
        <v>3.9306408759433337E-2</v>
      </c>
      <c r="F107" s="28"/>
      <c r="G107" s="40" t="s">
        <v>110</v>
      </c>
      <c r="H107" s="26">
        <v>1.2174322668128894E-2</v>
      </c>
      <c r="I107" s="40"/>
      <c r="L107" s="40" t="s">
        <v>121</v>
      </c>
      <c r="M107" s="17">
        <v>3.9875636425478656E-7</v>
      </c>
      <c r="O107" s="40" t="s">
        <v>284</v>
      </c>
      <c r="S107" s="40" t="s">
        <v>120</v>
      </c>
      <c r="T107" s="17">
        <v>1.6227652570718128E-2</v>
      </c>
      <c r="W107" s="40" t="s">
        <v>284</v>
      </c>
    </row>
    <row r="108" spans="1:23" ht="15">
      <c r="B108" s="43" t="s">
        <v>194</v>
      </c>
      <c r="C108" s="41">
        <v>1.7809139844749945E-2</v>
      </c>
      <c r="F108" s="28"/>
      <c r="G108" s="40" t="s">
        <v>114</v>
      </c>
      <c r="H108" s="26">
        <v>9.3306681082135148E-3</v>
      </c>
      <c r="I108" s="40"/>
      <c r="L108" s="40" t="s">
        <v>112</v>
      </c>
      <c r="M108" s="17">
        <v>2.8342710201465728E-7</v>
      </c>
      <c r="O108" s="40" t="s">
        <v>48</v>
      </c>
      <c r="S108" s="40" t="s">
        <v>110</v>
      </c>
      <c r="T108" s="17">
        <v>9.3707064277885454E-3</v>
      </c>
      <c r="W108" s="40" t="s">
        <v>48</v>
      </c>
    </row>
    <row r="109" spans="1:23" ht="15">
      <c r="B109" s="40" t="s">
        <v>110</v>
      </c>
      <c r="C109" s="41">
        <v>7.8784935869005892E-3</v>
      </c>
      <c r="F109" s="28"/>
      <c r="G109" s="40" t="s">
        <v>186</v>
      </c>
      <c r="H109" s="26">
        <v>1.5639632248809622E-3</v>
      </c>
      <c r="I109" s="40"/>
      <c r="L109" s="40" t="s">
        <v>116</v>
      </c>
      <c r="M109" s="17">
        <v>0</v>
      </c>
      <c r="O109" s="40" t="s">
        <v>49</v>
      </c>
      <c r="S109" s="40" t="s">
        <v>171</v>
      </c>
      <c r="T109" s="17">
        <v>3.4364735364890817E-3</v>
      </c>
      <c r="W109" s="40" t="s">
        <v>49</v>
      </c>
    </row>
    <row r="110" spans="1:23" ht="15">
      <c r="B110" s="40" t="s">
        <v>114</v>
      </c>
      <c r="C110" s="41">
        <v>7.0817820631837083E-3</v>
      </c>
      <c r="F110" s="28"/>
      <c r="G110" s="40" t="s">
        <v>171</v>
      </c>
      <c r="H110" s="26">
        <v>6.3359467858744342E-4</v>
      </c>
      <c r="I110" s="40"/>
      <c r="L110" s="40" t="s">
        <v>113</v>
      </c>
      <c r="M110" s="17">
        <v>0</v>
      </c>
      <c r="O110" s="40" t="s">
        <v>50</v>
      </c>
      <c r="S110" s="40" t="s">
        <v>124</v>
      </c>
      <c r="T110" s="22">
        <v>2.2039337841628999E-4</v>
      </c>
      <c r="W110" s="40" t="s">
        <v>50</v>
      </c>
    </row>
    <row r="111" spans="1:23" ht="15">
      <c r="B111" s="40" t="s">
        <v>124</v>
      </c>
      <c r="C111" s="41">
        <v>4.9048636935834699E-3</v>
      </c>
      <c r="F111" s="28"/>
      <c r="G111" s="40" t="s">
        <v>124</v>
      </c>
      <c r="H111" s="133">
        <v>7.8846363393490724E-5</v>
      </c>
      <c r="I111" s="40"/>
      <c r="L111" s="40" t="s">
        <v>186</v>
      </c>
      <c r="M111" s="17">
        <v>0</v>
      </c>
      <c r="O111" s="40" t="s">
        <v>52</v>
      </c>
      <c r="S111" s="40" t="s">
        <v>186</v>
      </c>
      <c r="T111" s="17">
        <v>9.9587357082717609E-5</v>
      </c>
      <c r="W111" s="40" t="s">
        <v>52</v>
      </c>
    </row>
    <row r="112" spans="1:23" ht="15">
      <c r="B112" s="40" t="s">
        <v>186</v>
      </c>
      <c r="C112" s="41">
        <v>3.7800636101256355E-3</v>
      </c>
      <c r="F112" s="28"/>
      <c r="G112" s="43" t="s">
        <v>194</v>
      </c>
      <c r="H112" s="26">
        <v>0</v>
      </c>
      <c r="I112" s="132"/>
      <c r="L112" s="136" t="s">
        <v>124</v>
      </c>
      <c r="M112" s="22">
        <v>0</v>
      </c>
      <c r="O112" s="132" t="s">
        <v>53</v>
      </c>
      <c r="S112" s="40" t="s">
        <v>116</v>
      </c>
      <c r="T112" s="17">
        <v>1.1762033661291748E-5</v>
      </c>
      <c r="W112" s="132" t="s">
        <v>53</v>
      </c>
    </row>
    <row r="113" spans="1:20">
      <c r="B113" s="43"/>
      <c r="C113" s="41"/>
      <c r="F113" s="28"/>
      <c r="G113" s="43"/>
      <c r="H113" s="41"/>
      <c r="L113" s="43"/>
      <c r="M113" s="41"/>
    </row>
    <row r="114" spans="1:20">
      <c r="B114" s="43"/>
      <c r="C114" s="41"/>
      <c r="F114" s="28"/>
      <c r="G114" s="43"/>
      <c r="H114" s="41"/>
      <c r="L114" s="43"/>
      <c r="M114" s="41"/>
    </row>
    <row r="115" spans="1:20">
      <c r="B115" s="118" t="s">
        <v>309</v>
      </c>
      <c r="F115" s="28"/>
    </row>
    <row r="116" spans="1:20">
      <c r="B116" s="2" t="s">
        <v>293</v>
      </c>
      <c r="C116" s="2"/>
      <c r="F116" s="28"/>
      <c r="G116" s="11" t="s">
        <v>294</v>
      </c>
      <c r="H116" s="2" t="s">
        <v>295</v>
      </c>
      <c r="L116" s="11" t="s">
        <v>296</v>
      </c>
      <c r="M116" s="2" t="s">
        <v>297</v>
      </c>
      <c r="S116" s="11" t="s">
        <v>298</v>
      </c>
      <c r="T116" s="2" t="s">
        <v>299</v>
      </c>
    </row>
    <row r="117" spans="1:20">
      <c r="B117" s="2" t="s">
        <v>310</v>
      </c>
      <c r="C117" s="2"/>
      <c r="F117" s="28"/>
      <c r="G117" s="2"/>
      <c r="H117" s="2" t="s">
        <v>311</v>
      </c>
      <c r="L117" s="2"/>
      <c r="M117" s="2" t="s">
        <v>302</v>
      </c>
      <c r="S117" s="2"/>
      <c r="T117" s="2" t="s">
        <v>303</v>
      </c>
    </row>
    <row r="118" spans="1:20">
      <c r="C118" s="1" t="s">
        <v>304</v>
      </c>
      <c r="H118" s="1" t="s">
        <v>305</v>
      </c>
      <c r="M118" s="1" t="s">
        <v>312</v>
      </c>
      <c r="T118" s="1" t="s">
        <v>307</v>
      </c>
    </row>
    <row r="119" spans="1:20" ht="15">
      <c r="B119" s="43" t="s">
        <v>115</v>
      </c>
      <c r="C119" s="111">
        <v>318.83912118556367</v>
      </c>
      <c r="G119" s="43" t="s">
        <v>115</v>
      </c>
      <c r="H119" s="111">
        <v>85.169772116931924</v>
      </c>
      <c r="I119" s="2"/>
      <c r="L119" s="40" t="s">
        <v>110</v>
      </c>
      <c r="M119" s="17">
        <v>403.1654298667799</v>
      </c>
      <c r="N119" s="2"/>
      <c r="S119" s="43" t="s">
        <v>115</v>
      </c>
      <c r="T119" s="17">
        <v>19.747332066520116</v>
      </c>
    </row>
    <row r="120" spans="1:20" ht="15">
      <c r="B120" s="40" t="s">
        <v>112</v>
      </c>
      <c r="C120" s="111">
        <v>226.49769384020595</v>
      </c>
      <c r="G120" s="43" t="s">
        <v>111</v>
      </c>
      <c r="H120" s="111">
        <v>36.054387616723332</v>
      </c>
      <c r="I120" s="2"/>
      <c r="L120" s="40" t="s">
        <v>123</v>
      </c>
      <c r="M120" s="17">
        <v>247.04127792122085</v>
      </c>
      <c r="N120" s="2"/>
      <c r="S120" s="40" t="s">
        <v>113</v>
      </c>
      <c r="T120" s="17">
        <v>16.214399728886921</v>
      </c>
    </row>
    <row r="121" spans="1:20" ht="15">
      <c r="B121" s="40" t="s">
        <v>111</v>
      </c>
      <c r="C121" s="111">
        <v>184.24093271301521</v>
      </c>
      <c r="G121" s="43" t="s">
        <v>112</v>
      </c>
      <c r="H121" s="111">
        <v>34.871803711236964</v>
      </c>
      <c r="L121" s="40" t="s">
        <v>114</v>
      </c>
      <c r="M121" s="17">
        <v>195.29043930608503</v>
      </c>
      <c r="S121" s="43" t="s">
        <v>119</v>
      </c>
      <c r="T121" s="17">
        <v>12.871850073958997</v>
      </c>
    </row>
    <row r="122" spans="1:20" ht="15">
      <c r="B122" s="40" t="s">
        <v>118</v>
      </c>
      <c r="C122" s="111">
        <v>134.21561345047803</v>
      </c>
      <c r="D122" s="28"/>
      <c r="E122" s="28"/>
      <c r="F122" s="28"/>
      <c r="G122" s="43" t="s">
        <v>113</v>
      </c>
      <c r="H122" s="111">
        <v>27.177500524110158</v>
      </c>
      <c r="I122" s="28"/>
      <c r="J122" s="28"/>
      <c r="K122" s="28"/>
      <c r="L122" s="40" t="s">
        <v>122</v>
      </c>
      <c r="M122" s="17">
        <v>4.4025136695165017</v>
      </c>
      <c r="S122" s="40" t="s">
        <v>112</v>
      </c>
      <c r="T122" s="17">
        <v>11.8442881596311</v>
      </c>
    </row>
    <row r="123" spans="1:20" ht="15">
      <c r="B123" s="40" t="s">
        <v>113</v>
      </c>
      <c r="C123" s="111">
        <v>126.85798633257168</v>
      </c>
      <c r="D123" s="111"/>
      <c r="E123" s="111"/>
      <c r="F123" s="111"/>
      <c r="G123" s="43" t="s">
        <v>119</v>
      </c>
      <c r="H123" s="111">
        <v>26.128002951642284</v>
      </c>
      <c r="I123" s="111"/>
      <c r="J123" s="111"/>
      <c r="K123" s="111"/>
      <c r="L123" s="40" t="s">
        <v>125</v>
      </c>
      <c r="M123" s="17">
        <v>3.8266212345570456</v>
      </c>
      <c r="S123" s="40" t="s">
        <v>123</v>
      </c>
      <c r="T123" s="17">
        <v>8.0416527421806929</v>
      </c>
    </row>
    <row r="124" spans="1:20" ht="15">
      <c r="B124" s="40" t="s">
        <v>117</v>
      </c>
      <c r="C124" s="111">
        <v>123.77776492201384</v>
      </c>
      <c r="D124" s="111"/>
      <c r="E124" s="111"/>
      <c r="F124" s="111"/>
      <c r="G124" s="43" t="s">
        <v>120</v>
      </c>
      <c r="H124" s="111">
        <v>25.402771837705089</v>
      </c>
      <c r="I124" s="111"/>
      <c r="J124" s="111"/>
      <c r="K124" s="111"/>
      <c r="L124" s="43" t="s">
        <v>127</v>
      </c>
      <c r="M124" s="17">
        <v>1.5994385809937963</v>
      </c>
      <c r="S124" s="43" t="s">
        <v>117</v>
      </c>
      <c r="T124" s="17">
        <v>6.8018779912990661</v>
      </c>
    </row>
    <row r="125" spans="1:20" ht="15">
      <c r="B125" s="43" t="s">
        <v>119</v>
      </c>
      <c r="C125" s="111">
        <v>116.68032800767774</v>
      </c>
      <c r="D125" s="111"/>
      <c r="E125" s="111"/>
      <c r="F125" s="111"/>
      <c r="G125" s="43" t="s">
        <v>121</v>
      </c>
      <c r="H125" s="111">
        <v>18.365407662576288</v>
      </c>
      <c r="I125" s="111"/>
      <c r="J125" s="111"/>
      <c r="K125" s="111"/>
      <c r="L125" s="43" t="s">
        <v>119</v>
      </c>
      <c r="M125" s="17">
        <v>0.66131806950942773</v>
      </c>
      <c r="S125" s="40" t="s">
        <v>122</v>
      </c>
      <c r="T125" s="17">
        <v>5.7653473289055004</v>
      </c>
    </row>
    <row r="126" spans="1:20" ht="15">
      <c r="B126" s="40" t="s">
        <v>121</v>
      </c>
      <c r="C126" s="111">
        <v>114.56870366316717</v>
      </c>
      <c r="D126" s="111"/>
      <c r="E126" s="111"/>
      <c r="F126" s="111"/>
      <c r="G126" s="43" t="s">
        <v>122</v>
      </c>
      <c r="H126" s="111">
        <v>16.836988050053076</v>
      </c>
      <c r="I126" s="111"/>
      <c r="J126" s="111"/>
      <c r="K126" s="111"/>
      <c r="L126" s="40" t="s">
        <v>111</v>
      </c>
      <c r="M126" s="17">
        <v>0.42299772861121387</v>
      </c>
      <c r="S126" s="40" t="s">
        <v>114</v>
      </c>
      <c r="T126" s="17">
        <v>4.811377936551045</v>
      </c>
    </row>
    <row r="127" spans="1:20" ht="15">
      <c r="A127" s="118" t="s">
        <v>309</v>
      </c>
      <c r="B127" s="40" t="s">
        <v>116</v>
      </c>
      <c r="C127" s="111">
        <v>113.29699247763297</v>
      </c>
      <c r="D127" s="111"/>
      <c r="E127" s="111"/>
      <c r="F127" s="111"/>
      <c r="G127" s="43" t="s">
        <v>116</v>
      </c>
      <c r="H127" s="111">
        <v>14.577793668576073</v>
      </c>
      <c r="I127" s="111"/>
      <c r="J127" s="111"/>
      <c r="K127" s="111"/>
      <c r="L127" s="43" t="s">
        <v>118</v>
      </c>
      <c r="M127" s="17">
        <v>0.27782168531200818</v>
      </c>
      <c r="S127" s="40" t="s">
        <v>121</v>
      </c>
      <c r="T127" s="17">
        <v>4.6873731604629763</v>
      </c>
    </row>
    <row r="128" spans="1:20" ht="15">
      <c r="A128" s="11" t="s">
        <v>308</v>
      </c>
      <c r="B128" s="40" t="s">
        <v>120</v>
      </c>
      <c r="C128" s="111">
        <v>62.460771402557128</v>
      </c>
      <c r="D128" s="111"/>
      <c r="E128" s="111"/>
      <c r="F128" s="111"/>
      <c r="G128" s="43" t="s">
        <v>118</v>
      </c>
      <c r="H128" s="111">
        <v>13.399002387540703</v>
      </c>
      <c r="I128" s="111"/>
      <c r="J128" s="111"/>
      <c r="K128" s="111"/>
      <c r="L128" s="43" t="s">
        <v>117</v>
      </c>
      <c r="M128" s="17">
        <v>0.17284075677426289</v>
      </c>
      <c r="S128" s="43" t="s">
        <v>118</v>
      </c>
      <c r="T128" s="17">
        <v>3.0484186279586649</v>
      </c>
    </row>
    <row r="129" spans="1:20" ht="15">
      <c r="A129" s="2"/>
      <c r="B129" s="40" t="s">
        <v>125</v>
      </c>
      <c r="C129" s="111">
        <v>39.237341359219613</v>
      </c>
      <c r="D129" s="111"/>
      <c r="E129" s="111"/>
      <c r="F129" s="111"/>
      <c r="G129" s="43" t="s">
        <v>117</v>
      </c>
      <c r="H129" s="111">
        <v>9.3013128640738625</v>
      </c>
      <c r="I129" s="111"/>
      <c r="J129" s="111"/>
      <c r="K129" s="111"/>
      <c r="L129" s="40" t="s">
        <v>120</v>
      </c>
      <c r="M129" s="17">
        <v>0.13743721034508183</v>
      </c>
      <c r="S129" s="40" t="s">
        <v>110</v>
      </c>
      <c r="T129" s="17">
        <v>3.0129625062753518</v>
      </c>
    </row>
    <row r="130" spans="1:20" ht="15">
      <c r="B130" s="43" t="s">
        <v>171</v>
      </c>
      <c r="C130" s="111">
        <v>17.810787899622724</v>
      </c>
      <c r="D130" s="111"/>
      <c r="E130" s="111"/>
      <c r="F130" s="111"/>
      <c r="G130" s="43" t="s">
        <v>123</v>
      </c>
      <c r="H130" s="111">
        <v>5.7042618875404321</v>
      </c>
      <c r="I130" s="111"/>
      <c r="J130" s="111"/>
      <c r="K130" s="111"/>
      <c r="L130" s="43" t="s">
        <v>194</v>
      </c>
      <c r="M130" s="17">
        <v>0.13603120902177951</v>
      </c>
      <c r="S130" s="40" t="s">
        <v>120</v>
      </c>
      <c r="T130" s="17">
        <v>2.9076753366973933</v>
      </c>
    </row>
    <row r="131" spans="1:20" ht="15">
      <c r="B131" s="43" t="s">
        <v>122</v>
      </c>
      <c r="C131" s="111">
        <v>17.012001010669376</v>
      </c>
      <c r="D131" s="111"/>
      <c r="E131" s="111"/>
      <c r="F131" s="111"/>
      <c r="G131" s="43" t="s">
        <v>110</v>
      </c>
      <c r="H131" s="111">
        <v>3.8048960095283832</v>
      </c>
      <c r="I131" s="111"/>
      <c r="J131" s="111"/>
      <c r="K131" s="111"/>
      <c r="L131" s="43" t="s">
        <v>115</v>
      </c>
      <c r="M131" s="17">
        <v>4.1221931534966963E-2</v>
      </c>
      <c r="S131" s="40" t="s">
        <v>111</v>
      </c>
      <c r="T131" s="17">
        <v>2.7931737518689563</v>
      </c>
    </row>
    <row r="132" spans="1:20" ht="15">
      <c r="B132" s="40" t="s">
        <v>123</v>
      </c>
      <c r="C132" s="111">
        <v>12.741646036151767</v>
      </c>
      <c r="D132" s="111"/>
      <c r="E132" s="111"/>
      <c r="F132" s="111"/>
      <c r="G132" s="43" t="s">
        <v>186</v>
      </c>
      <c r="H132" s="111">
        <v>3.0018234149557612</v>
      </c>
      <c r="I132" s="111"/>
      <c r="J132" s="111"/>
      <c r="K132" s="111"/>
      <c r="L132" s="40" t="s">
        <v>112</v>
      </c>
      <c r="M132" s="17">
        <v>2.0598914920221263E-2</v>
      </c>
      <c r="S132" s="43" t="s">
        <v>127</v>
      </c>
      <c r="T132" s="17">
        <v>1.9642149784268552</v>
      </c>
    </row>
    <row r="133" spans="1:20" ht="15">
      <c r="B133" s="40" t="s">
        <v>186</v>
      </c>
      <c r="C133" s="111">
        <v>9.8300554181317157</v>
      </c>
      <c r="D133" s="111"/>
      <c r="E133" s="111"/>
      <c r="F133" s="111"/>
      <c r="G133" s="43" t="s">
        <v>125</v>
      </c>
      <c r="H133" s="111">
        <v>2.7048849737426113</v>
      </c>
      <c r="I133" s="111"/>
      <c r="J133" s="111"/>
      <c r="K133" s="111"/>
      <c r="L133" s="40" t="s">
        <v>171</v>
      </c>
      <c r="M133" s="17">
        <v>2.0235431721941723E-2</v>
      </c>
      <c r="S133" s="40" t="s">
        <v>125</v>
      </c>
      <c r="T133" s="17">
        <v>1.6086334478902446</v>
      </c>
    </row>
    <row r="134" spans="1:20" ht="15">
      <c r="B134" s="43" t="s">
        <v>124</v>
      </c>
      <c r="C134" s="111">
        <v>8.566856889289129</v>
      </c>
      <c r="D134" s="111"/>
      <c r="E134" s="111"/>
      <c r="F134" s="111"/>
      <c r="G134" s="43" t="s">
        <v>114</v>
      </c>
      <c r="H134" s="111">
        <v>2.4813675239225281</v>
      </c>
      <c r="I134" s="111"/>
      <c r="J134" s="111"/>
      <c r="K134" s="111"/>
      <c r="L134" s="40" t="s">
        <v>121</v>
      </c>
      <c r="M134" s="17">
        <v>1.4490407520654688E-2</v>
      </c>
      <c r="S134" s="43" t="s">
        <v>194</v>
      </c>
      <c r="T134" s="17">
        <v>1.5684852574311496</v>
      </c>
    </row>
    <row r="135" spans="1:20" ht="15">
      <c r="B135" s="40" t="s">
        <v>127</v>
      </c>
      <c r="C135" s="111">
        <v>7.4674980031886644</v>
      </c>
      <c r="D135" s="111"/>
      <c r="E135" s="111"/>
      <c r="F135" s="111"/>
      <c r="G135" s="43" t="s">
        <v>127</v>
      </c>
      <c r="H135" s="111">
        <v>2.3304289541364622</v>
      </c>
      <c r="I135" s="111"/>
      <c r="J135" s="111"/>
      <c r="K135" s="111"/>
      <c r="L135" s="40" t="s">
        <v>186</v>
      </c>
      <c r="M135" s="17">
        <v>0</v>
      </c>
      <c r="S135" s="40" t="s">
        <v>171</v>
      </c>
      <c r="T135" s="17">
        <v>1.2576339736834929</v>
      </c>
    </row>
    <row r="136" spans="1:20" ht="15">
      <c r="B136" s="40" t="s">
        <v>110</v>
      </c>
      <c r="C136" s="111">
        <v>6.4472798305809391</v>
      </c>
      <c r="D136" s="111"/>
      <c r="E136" s="111"/>
      <c r="F136" s="111"/>
      <c r="G136" s="43" t="s">
        <v>171</v>
      </c>
      <c r="H136" s="111">
        <v>0.59829633975576435</v>
      </c>
      <c r="I136" s="111"/>
      <c r="J136" s="111"/>
      <c r="K136" s="111"/>
      <c r="L136" s="40" t="s">
        <v>116</v>
      </c>
      <c r="M136" s="17">
        <v>0</v>
      </c>
      <c r="S136" s="40" t="s">
        <v>124</v>
      </c>
      <c r="T136" s="17">
        <v>0.77814395066667319</v>
      </c>
    </row>
    <row r="137" spans="1:20" ht="15">
      <c r="B137" s="40" t="s">
        <v>114</v>
      </c>
      <c r="C137" s="111">
        <v>4.5534496785105247</v>
      </c>
      <c r="D137" s="111"/>
      <c r="E137" s="111"/>
      <c r="F137" s="111"/>
      <c r="G137" s="43" t="s">
        <v>124</v>
      </c>
      <c r="H137" s="111">
        <v>0.51566105706479182</v>
      </c>
      <c r="I137" s="111"/>
      <c r="J137" s="111"/>
      <c r="K137" s="111"/>
      <c r="L137" s="40" t="s">
        <v>124</v>
      </c>
      <c r="M137" s="17">
        <v>0</v>
      </c>
      <c r="S137" s="40" t="s">
        <v>186</v>
      </c>
      <c r="T137" s="17">
        <v>0.68369302531728526</v>
      </c>
    </row>
    <row r="138" spans="1:20" ht="15">
      <c r="B138" s="43" t="s">
        <v>194</v>
      </c>
      <c r="C138" s="111">
        <v>1.7439916882696656</v>
      </c>
      <c r="D138" s="111"/>
      <c r="E138" s="111"/>
      <c r="F138" s="111"/>
      <c r="G138" s="43" t="s">
        <v>194</v>
      </c>
      <c r="H138" s="111">
        <v>0</v>
      </c>
      <c r="I138" s="111"/>
      <c r="J138" s="111"/>
      <c r="K138" s="111"/>
      <c r="L138" s="40" t="s">
        <v>113</v>
      </c>
      <c r="M138" s="17">
        <v>0</v>
      </c>
      <c r="S138" s="40" t="s">
        <v>116</v>
      </c>
      <c r="T138" s="17">
        <v>0.15036097127754214</v>
      </c>
    </row>
    <row r="139" spans="1:20">
      <c r="B139" s="28"/>
      <c r="C139" s="28"/>
      <c r="D139" s="111"/>
      <c r="E139" s="111"/>
      <c r="F139" s="111"/>
      <c r="G139" s="28"/>
      <c r="H139" s="28"/>
      <c r="I139" s="111"/>
      <c r="J139" s="111"/>
      <c r="K139" s="111"/>
      <c r="L139" s="28"/>
    </row>
    <row r="140" spans="1:20">
      <c r="B140" s="28"/>
      <c r="C140" s="28"/>
      <c r="D140" s="111"/>
      <c r="E140" s="111"/>
      <c r="F140" s="111"/>
      <c r="G140" s="28"/>
      <c r="H140" s="28"/>
      <c r="I140" s="111"/>
      <c r="J140" s="111"/>
      <c r="K140" s="111"/>
      <c r="L140" s="28"/>
    </row>
    <row r="141" spans="1:20">
      <c r="D141" s="111"/>
      <c r="E141" s="111"/>
      <c r="F141" s="111"/>
      <c r="I141" s="111"/>
      <c r="J141" s="111"/>
      <c r="K141" s="111"/>
    </row>
    <row r="142" spans="1:20">
      <c r="D142" s="111"/>
      <c r="E142" s="111"/>
      <c r="F142" s="111"/>
      <c r="I142" s="111"/>
      <c r="J142" s="111"/>
      <c r="K142" s="111"/>
    </row>
    <row r="143" spans="1:20">
      <c r="D143" s="111"/>
      <c r="E143" s="111"/>
      <c r="F143" s="111"/>
      <c r="I143" s="111"/>
      <c r="J143" s="111"/>
      <c r="K143" s="111"/>
    </row>
    <row r="144" spans="1:20">
      <c r="D144" s="111"/>
      <c r="E144" s="111"/>
      <c r="F144" s="111"/>
      <c r="I144" s="111"/>
      <c r="J144" s="111"/>
      <c r="K144" s="111"/>
    </row>
    <row r="145" spans="4:11">
      <c r="D145" s="111"/>
      <c r="E145" s="111"/>
      <c r="F145" s="111"/>
      <c r="I145" s="111"/>
      <c r="J145" s="111"/>
      <c r="K145" s="111"/>
    </row>
    <row r="146" spans="4:11">
      <c r="D146" s="28"/>
      <c r="E146" s="28"/>
      <c r="F146" s="28"/>
      <c r="I146" s="28"/>
      <c r="J146" s="28"/>
      <c r="K146" s="28"/>
    </row>
  </sheetData>
  <mergeCells count="26">
    <mergeCell ref="B1:U1"/>
    <mergeCell ref="B2:U2"/>
    <mergeCell ref="B3:U3"/>
    <mergeCell ref="C5:E5"/>
    <mergeCell ref="G5:I5"/>
    <mergeCell ref="K5:M5"/>
    <mergeCell ref="O5:Q5"/>
    <mergeCell ref="S5:U5"/>
    <mergeCell ref="C34:E34"/>
    <mergeCell ref="G34:I34"/>
    <mergeCell ref="K34:M34"/>
    <mergeCell ref="O34:Q34"/>
    <mergeCell ref="S34:U34"/>
    <mergeCell ref="W5:Y5"/>
    <mergeCell ref="AA5:AC5"/>
    <mergeCell ref="AE5:AG5"/>
    <mergeCell ref="AI5:AK5"/>
    <mergeCell ref="AM5:AO5"/>
    <mergeCell ref="B58:U58"/>
    <mergeCell ref="B59:U59"/>
    <mergeCell ref="B60:U60"/>
    <mergeCell ref="C62:E62"/>
    <mergeCell ref="G62:I62"/>
    <mergeCell ref="K62:M62"/>
    <mergeCell ref="O62:Q62"/>
    <mergeCell ref="S62:U62"/>
  </mergeCells>
  <pageMargins left="0.75" right="0.75" top="1" bottom="1" header="0.5" footer="0.5"/>
  <pageSetup scale="24" orientation="landscape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"/>
  <sheetViews>
    <sheetView showGridLines="0" showRowColHeaders="0" topLeftCell="A96" workbookViewId="0">
      <selection activeCell="DI184" sqref="DI184"/>
    </sheetView>
  </sheetViews>
  <sheetFormatPr defaultColWidth="0.85546875" defaultRowHeight="3" customHeight="1"/>
  <cols>
    <col min="1" max="43" width="0.85546875" style="95" customWidth="1"/>
    <col min="44" max="44" width="0.28515625" style="95" customWidth="1"/>
    <col min="45" max="256" width="0.85546875" style="95"/>
    <col min="257" max="299" width="0.85546875" style="95" customWidth="1"/>
    <col min="300" max="300" width="0.28515625" style="95" customWidth="1"/>
    <col min="301" max="512" width="0.85546875" style="95"/>
    <col min="513" max="555" width="0.85546875" style="95" customWidth="1"/>
    <col min="556" max="556" width="0.28515625" style="95" customWidth="1"/>
    <col min="557" max="768" width="0.85546875" style="95"/>
    <col min="769" max="811" width="0.85546875" style="95" customWidth="1"/>
    <col min="812" max="812" width="0.28515625" style="95" customWidth="1"/>
    <col min="813" max="1024" width="0.85546875" style="95"/>
    <col min="1025" max="1067" width="0.85546875" style="95" customWidth="1"/>
    <col min="1068" max="1068" width="0.28515625" style="95" customWidth="1"/>
    <col min="1069" max="1280" width="0.85546875" style="95"/>
    <col min="1281" max="1323" width="0.85546875" style="95" customWidth="1"/>
    <col min="1324" max="1324" width="0.28515625" style="95" customWidth="1"/>
    <col min="1325" max="1536" width="0.85546875" style="95"/>
    <col min="1537" max="1579" width="0.85546875" style="95" customWidth="1"/>
    <col min="1580" max="1580" width="0.28515625" style="95" customWidth="1"/>
    <col min="1581" max="1792" width="0.85546875" style="95"/>
    <col min="1793" max="1835" width="0.85546875" style="95" customWidth="1"/>
    <col min="1836" max="1836" width="0.28515625" style="95" customWidth="1"/>
    <col min="1837" max="2048" width="0.85546875" style="95"/>
    <col min="2049" max="2091" width="0.85546875" style="95" customWidth="1"/>
    <col min="2092" max="2092" width="0.28515625" style="95" customWidth="1"/>
    <col min="2093" max="2304" width="0.85546875" style="95"/>
    <col min="2305" max="2347" width="0.85546875" style="95" customWidth="1"/>
    <col min="2348" max="2348" width="0.28515625" style="95" customWidth="1"/>
    <col min="2349" max="2560" width="0.85546875" style="95"/>
    <col min="2561" max="2603" width="0.85546875" style="95" customWidth="1"/>
    <col min="2604" max="2604" width="0.28515625" style="95" customWidth="1"/>
    <col min="2605" max="2816" width="0.85546875" style="95"/>
    <col min="2817" max="2859" width="0.85546875" style="95" customWidth="1"/>
    <col min="2860" max="2860" width="0.28515625" style="95" customWidth="1"/>
    <col min="2861" max="3072" width="0.85546875" style="95"/>
    <col min="3073" max="3115" width="0.85546875" style="95" customWidth="1"/>
    <col min="3116" max="3116" width="0.28515625" style="95" customWidth="1"/>
    <col min="3117" max="3328" width="0.85546875" style="95"/>
    <col min="3329" max="3371" width="0.85546875" style="95" customWidth="1"/>
    <col min="3372" max="3372" width="0.28515625" style="95" customWidth="1"/>
    <col min="3373" max="3584" width="0.85546875" style="95"/>
    <col min="3585" max="3627" width="0.85546875" style="95" customWidth="1"/>
    <col min="3628" max="3628" width="0.28515625" style="95" customWidth="1"/>
    <col min="3629" max="3840" width="0.85546875" style="95"/>
    <col min="3841" max="3883" width="0.85546875" style="95" customWidth="1"/>
    <col min="3884" max="3884" width="0.28515625" style="95" customWidth="1"/>
    <col min="3885" max="4096" width="0.85546875" style="95"/>
    <col min="4097" max="4139" width="0.85546875" style="95" customWidth="1"/>
    <col min="4140" max="4140" width="0.28515625" style="95" customWidth="1"/>
    <col min="4141" max="4352" width="0.85546875" style="95"/>
    <col min="4353" max="4395" width="0.85546875" style="95" customWidth="1"/>
    <col min="4396" max="4396" width="0.28515625" style="95" customWidth="1"/>
    <col min="4397" max="4608" width="0.85546875" style="95"/>
    <col min="4609" max="4651" width="0.85546875" style="95" customWidth="1"/>
    <col min="4652" max="4652" width="0.28515625" style="95" customWidth="1"/>
    <col min="4653" max="4864" width="0.85546875" style="95"/>
    <col min="4865" max="4907" width="0.85546875" style="95" customWidth="1"/>
    <col min="4908" max="4908" width="0.28515625" style="95" customWidth="1"/>
    <col min="4909" max="5120" width="0.85546875" style="95"/>
    <col min="5121" max="5163" width="0.85546875" style="95" customWidth="1"/>
    <col min="5164" max="5164" width="0.28515625" style="95" customWidth="1"/>
    <col min="5165" max="5376" width="0.85546875" style="95"/>
    <col min="5377" max="5419" width="0.85546875" style="95" customWidth="1"/>
    <col min="5420" max="5420" width="0.28515625" style="95" customWidth="1"/>
    <col min="5421" max="5632" width="0.85546875" style="95"/>
    <col min="5633" max="5675" width="0.85546875" style="95" customWidth="1"/>
    <col min="5676" max="5676" width="0.28515625" style="95" customWidth="1"/>
    <col min="5677" max="5888" width="0.85546875" style="95"/>
    <col min="5889" max="5931" width="0.85546875" style="95" customWidth="1"/>
    <col min="5932" max="5932" width="0.28515625" style="95" customWidth="1"/>
    <col min="5933" max="6144" width="0.85546875" style="95"/>
    <col min="6145" max="6187" width="0.85546875" style="95" customWidth="1"/>
    <col min="6188" max="6188" width="0.28515625" style="95" customWidth="1"/>
    <col min="6189" max="6400" width="0.85546875" style="95"/>
    <col min="6401" max="6443" width="0.85546875" style="95" customWidth="1"/>
    <col min="6444" max="6444" width="0.28515625" style="95" customWidth="1"/>
    <col min="6445" max="6656" width="0.85546875" style="95"/>
    <col min="6657" max="6699" width="0.85546875" style="95" customWidth="1"/>
    <col min="6700" max="6700" width="0.28515625" style="95" customWidth="1"/>
    <col min="6701" max="6912" width="0.85546875" style="95"/>
    <col min="6913" max="6955" width="0.85546875" style="95" customWidth="1"/>
    <col min="6956" max="6956" width="0.28515625" style="95" customWidth="1"/>
    <col min="6957" max="7168" width="0.85546875" style="95"/>
    <col min="7169" max="7211" width="0.85546875" style="95" customWidth="1"/>
    <col min="7212" max="7212" width="0.28515625" style="95" customWidth="1"/>
    <col min="7213" max="7424" width="0.85546875" style="95"/>
    <col min="7425" max="7467" width="0.85546875" style="95" customWidth="1"/>
    <col min="7468" max="7468" width="0.28515625" style="95" customWidth="1"/>
    <col min="7469" max="7680" width="0.85546875" style="95"/>
    <col min="7681" max="7723" width="0.85546875" style="95" customWidth="1"/>
    <col min="7724" max="7724" width="0.28515625" style="95" customWidth="1"/>
    <col min="7725" max="7936" width="0.85546875" style="95"/>
    <col min="7937" max="7979" width="0.85546875" style="95" customWidth="1"/>
    <col min="7980" max="7980" width="0.28515625" style="95" customWidth="1"/>
    <col min="7981" max="8192" width="0.85546875" style="95"/>
    <col min="8193" max="8235" width="0.85546875" style="95" customWidth="1"/>
    <col min="8236" max="8236" width="0.28515625" style="95" customWidth="1"/>
    <col min="8237" max="8448" width="0.85546875" style="95"/>
    <col min="8449" max="8491" width="0.85546875" style="95" customWidth="1"/>
    <col min="8492" max="8492" width="0.28515625" style="95" customWidth="1"/>
    <col min="8493" max="8704" width="0.85546875" style="95"/>
    <col min="8705" max="8747" width="0.85546875" style="95" customWidth="1"/>
    <col min="8748" max="8748" width="0.28515625" style="95" customWidth="1"/>
    <col min="8749" max="8960" width="0.85546875" style="95"/>
    <col min="8961" max="9003" width="0.85546875" style="95" customWidth="1"/>
    <col min="9004" max="9004" width="0.28515625" style="95" customWidth="1"/>
    <col min="9005" max="9216" width="0.85546875" style="95"/>
    <col min="9217" max="9259" width="0.85546875" style="95" customWidth="1"/>
    <col min="9260" max="9260" width="0.28515625" style="95" customWidth="1"/>
    <col min="9261" max="9472" width="0.85546875" style="95"/>
    <col min="9473" max="9515" width="0.85546875" style="95" customWidth="1"/>
    <col min="9516" max="9516" width="0.28515625" style="95" customWidth="1"/>
    <col min="9517" max="9728" width="0.85546875" style="95"/>
    <col min="9729" max="9771" width="0.85546875" style="95" customWidth="1"/>
    <col min="9772" max="9772" width="0.28515625" style="95" customWidth="1"/>
    <col min="9773" max="9984" width="0.85546875" style="95"/>
    <col min="9985" max="10027" width="0.85546875" style="95" customWidth="1"/>
    <col min="10028" max="10028" width="0.28515625" style="95" customWidth="1"/>
    <col min="10029" max="10240" width="0.85546875" style="95"/>
    <col min="10241" max="10283" width="0.85546875" style="95" customWidth="1"/>
    <col min="10284" max="10284" width="0.28515625" style="95" customWidth="1"/>
    <col min="10285" max="10496" width="0.85546875" style="95"/>
    <col min="10497" max="10539" width="0.85546875" style="95" customWidth="1"/>
    <col min="10540" max="10540" width="0.28515625" style="95" customWidth="1"/>
    <col min="10541" max="10752" width="0.85546875" style="95"/>
    <col min="10753" max="10795" width="0.85546875" style="95" customWidth="1"/>
    <col min="10796" max="10796" width="0.28515625" style="95" customWidth="1"/>
    <col min="10797" max="11008" width="0.85546875" style="95"/>
    <col min="11009" max="11051" width="0.85546875" style="95" customWidth="1"/>
    <col min="11052" max="11052" width="0.28515625" style="95" customWidth="1"/>
    <col min="11053" max="11264" width="0.85546875" style="95"/>
    <col min="11265" max="11307" width="0.85546875" style="95" customWidth="1"/>
    <col min="11308" max="11308" width="0.28515625" style="95" customWidth="1"/>
    <col min="11309" max="11520" width="0.85546875" style="95"/>
    <col min="11521" max="11563" width="0.85546875" style="95" customWidth="1"/>
    <col min="11564" max="11564" width="0.28515625" style="95" customWidth="1"/>
    <col min="11565" max="11776" width="0.85546875" style="95"/>
    <col min="11777" max="11819" width="0.85546875" style="95" customWidth="1"/>
    <col min="11820" max="11820" width="0.28515625" style="95" customWidth="1"/>
    <col min="11821" max="12032" width="0.85546875" style="95"/>
    <col min="12033" max="12075" width="0.85546875" style="95" customWidth="1"/>
    <col min="12076" max="12076" width="0.28515625" style="95" customWidth="1"/>
    <col min="12077" max="12288" width="0.85546875" style="95"/>
    <col min="12289" max="12331" width="0.85546875" style="95" customWidth="1"/>
    <col min="12332" max="12332" width="0.28515625" style="95" customWidth="1"/>
    <col min="12333" max="12544" width="0.85546875" style="95"/>
    <col min="12545" max="12587" width="0.85546875" style="95" customWidth="1"/>
    <col min="12588" max="12588" width="0.28515625" style="95" customWidth="1"/>
    <col min="12589" max="12800" width="0.85546875" style="95"/>
    <col min="12801" max="12843" width="0.85546875" style="95" customWidth="1"/>
    <col min="12844" max="12844" width="0.28515625" style="95" customWidth="1"/>
    <col min="12845" max="13056" width="0.85546875" style="95"/>
    <col min="13057" max="13099" width="0.85546875" style="95" customWidth="1"/>
    <col min="13100" max="13100" width="0.28515625" style="95" customWidth="1"/>
    <col min="13101" max="13312" width="0.85546875" style="95"/>
    <col min="13313" max="13355" width="0.85546875" style="95" customWidth="1"/>
    <col min="13356" max="13356" width="0.28515625" style="95" customWidth="1"/>
    <col min="13357" max="13568" width="0.85546875" style="95"/>
    <col min="13569" max="13611" width="0.85546875" style="95" customWidth="1"/>
    <col min="13612" max="13612" width="0.28515625" style="95" customWidth="1"/>
    <col min="13613" max="13824" width="0.85546875" style="95"/>
    <col min="13825" max="13867" width="0.85546875" style="95" customWidth="1"/>
    <col min="13868" max="13868" width="0.28515625" style="95" customWidth="1"/>
    <col min="13869" max="14080" width="0.85546875" style="95"/>
    <col min="14081" max="14123" width="0.85546875" style="95" customWidth="1"/>
    <col min="14124" max="14124" width="0.28515625" style="95" customWidth="1"/>
    <col min="14125" max="14336" width="0.85546875" style="95"/>
    <col min="14337" max="14379" width="0.85546875" style="95" customWidth="1"/>
    <col min="14380" max="14380" width="0.28515625" style="95" customWidth="1"/>
    <col min="14381" max="14592" width="0.85546875" style="95"/>
    <col min="14593" max="14635" width="0.85546875" style="95" customWidth="1"/>
    <col min="14636" max="14636" width="0.28515625" style="95" customWidth="1"/>
    <col min="14637" max="14848" width="0.85546875" style="95"/>
    <col min="14849" max="14891" width="0.85546875" style="95" customWidth="1"/>
    <col min="14892" max="14892" width="0.28515625" style="95" customWidth="1"/>
    <col min="14893" max="15104" width="0.85546875" style="95"/>
    <col min="15105" max="15147" width="0.85546875" style="95" customWidth="1"/>
    <col min="15148" max="15148" width="0.28515625" style="95" customWidth="1"/>
    <col min="15149" max="15360" width="0.85546875" style="95"/>
    <col min="15361" max="15403" width="0.85546875" style="95" customWidth="1"/>
    <col min="15404" max="15404" width="0.28515625" style="95" customWidth="1"/>
    <col min="15405" max="15616" width="0.85546875" style="95"/>
    <col min="15617" max="15659" width="0.85546875" style="95" customWidth="1"/>
    <col min="15660" max="15660" width="0.28515625" style="95" customWidth="1"/>
    <col min="15661" max="15872" width="0.85546875" style="95"/>
    <col min="15873" max="15915" width="0.85546875" style="95" customWidth="1"/>
    <col min="15916" max="15916" width="0.28515625" style="95" customWidth="1"/>
    <col min="15917" max="16128" width="0.85546875" style="95"/>
    <col min="16129" max="16171" width="0.85546875" style="95" customWidth="1"/>
    <col min="16172" max="16172" width="0.28515625" style="95" customWidth="1"/>
    <col min="16173" max="16384" width="0.85546875" style="95"/>
  </cols>
  <sheetData/>
  <pageMargins left="1" right="0.75" top="1.18" bottom="0.25" header="0.6" footer="0.2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AZ64"/>
  <sheetViews>
    <sheetView topLeftCell="AF1" workbookViewId="0">
      <selection activeCell="AJ18" sqref="AJ18"/>
    </sheetView>
  </sheetViews>
  <sheetFormatPr defaultRowHeight="12.75"/>
  <cols>
    <col min="1" max="1" width="25.5703125" style="1" customWidth="1"/>
    <col min="2" max="2" width="0.140625" style="1" customWidth="1"/>
    <col min="3" max="3" width="11.5703125" style="1" hidden="1" customWidth="1"/>
    <col min="4" max="9" width="9.140625" style="1"/>
    <col min="10" max="10" width="10" style="1" customWidth="1"/>
    <col min="11" max="11" width="10.140625" style="1" customWidth="1"/>
    <col min="12" max="15" width="9.140625" style="1"/>
    <col min="16" max="26" width="0" style="1" hidden="1" customWidth="1"/>
    <col min="27" max="30" width="9.140625" style="1"/>
    <col min="31" max="31" width="15.28515625" style="1" customWidth="1"/>
    <col min="32" max="32" width="14.7109375" style="1" customWidth="1"/>
    <col min="33" max="33" width="11.28515625" style="1" customWidth="1"/>
    <col min="34" max="34" width="14.28515625" style="1" customWidth="1"/>
    <col min="35" max="35" width="10.7109375" style="1" customWidth="1"/>
    <col min="36" max="36" width="13.7109375" style="1" customWidth="1"/>
    <col min="37" max="37" width="9.140625" style="1"/>
    <col min="38" max="38" width="13.140625" style="1" customWidth="1"/>
    <col min="39" max="39" width="9.140625" style="1"/>
    <col min="40" max="40" width="12.5703125" style="1" customWidth="1"/>
    <col min="41" max="41" width="9.140625" style="1"/>
    <col min="42" max="42" width="11.85546875" style="1" customWidth="1"/>
    <col min="43" max="43" width="10" style="1" customWidth="1"/>
    <col min="44" max="44" width="13.28515625" style="1" customWidth="1"/>
    <col min="45" max="45" width="9.140625" style="1"/>
    <col min="46" max="46" width="13.5703125" style="1" customWidth="1"/>
    <col min="47" max="49" width="9.140625" style="1"/>
    <col min="50" max="50" width="11.28515625" style="1" customWidth="1"/>
    <col min="51" max="51" width="9.140625" style="1"/>
    <col min="52" max="52" width="13.140625" style="1" customWidth="1"/>
    <col min="53" max="256" width="9.140625" style="1"/>
    <col min="257" max="257" width="25.5703125" style="1" customWidth="1"/>
    <col min="258" max="258" width="0.140625" style="1" customWidth="1"/>
    <col min="259" max="259" width="0" style="1" hidden="1" customWidth="1"/>
    <col min="260" max="265" width="9.140625" style="1"/>
    <col min="266" max="266" width="10" style="1" customWidth="1"/>
    <col min="267" max="267" width="10.140625" style="1" customWidth="1"/>
    <col min="268" max="271" width="9.140625" style="1"/>
    <col min="272" max="282" width="0" style="1" hidden="1" customWidth="1"/>
    <col min="283" max="286" width="9.140625" style="1"/>
    <col min="287" max="287" width="15.28515625" style="1" customWidth="1"/>
    <col min="288" max="288" width="14.7109375" style="1" customWidth="1"/>
    <col min="289" max="289" width="11.28515625" style="1" customWidth="1"/>
    <col min="290" max="290" width="14.28515625" style="1" customWidth="1"/>
    <col min="291" max="291" width="10.7109375" style="1" customWidth="1"/>
    <col min="292" max="292" width="13.7109375" style="1" customWidth="1"/>
    <col min="293" max="293" width="9.140625" style="1"/>
    <col min="294" max="294" width="13.140625" style="1" customWidth="1"/>
    <col min="295" max="295" width="9.140625" style="1"/>
    <col min="296" max="296" width="12.5703125" style="1" customWidth="1"/>
    <col min="297" max="297" width="9.140625" style="1"/>
    <col min="298" max="298" width="11.85546875" style="1" customWidth="1"/>
    <col min="299" max="299" width="10" style="1" customWidth="1"/>
    <col min="300" max="300" width="13.28515625" style="1" customWidth="1"/>
    <col min="301" max="301" width="9.140625" style="1"/>
    <col min="302" max="302" width="13.5703125" style="1" customWidth="1"/>
    <col min="303" max="305" width="9.140625" style="1"/>
    <col min="306" max="306" width="11.28515625" style="1" customWidth="1"/>
    <col min="307" max="307" width="9.140625" style="1"/>
    <col min="308" max="308" width="13.140625" style="1" customWidth="1"/>
    <col min="309" max="512" width="9.140625" style="1"/>
    <col min="513" max="513" width="25.5703125" style="1" customWidth="1"/>
    <col min="514" max="514" width="0.140625" style="1" customWidth="1"/>
    <col min="515" max="515" width="0" style="1" hidden="1" customWidth="1"/>
    <col min="516" max="521" width="9.140625" style="1"/>
    <col min="522" max="522" width="10" style="1" customWidth="1"/>
    <col min="523" max="523" width="10.140625" style="1" customWidth="1"/>
    <col min="524" max="527" width="9.140625" style="1"/>
    <col min="528" max="538" width="0" style="1" hidden="1" customWidth="1"/>
    <col min="539" max="542" width="9.140625" style="1"/>
    <col min="543" max="543" width="15.28515625" style="1" customWidth="1"/>
    <col min="544" max="544" width="14.7109375" style="1" customWidth="1"/>
    <col min="545" max="545" width="11.28515625" style="1" customWidth="1"/>
    <col min="546" max="546" width="14.28515625" style="1" customWidth="1"/>
    <col min="547" max="547" width="10.7109375" style="1" customWidth="1"/>
    <col min="548" max="548" width="13.7109375" style="1" customWidth="1"/>
    <col min="549" max="549" width="9.140625" style="1"/>
    <col min="550" max="550" width="13.140625" style="1" customWidth="1"/>
    <col min="551" max="551" width="9.140625" style="1"/>
    <col min="552" max="552" width="12.5703125" style="1" customWidth="1"/>
    <col min="553" max="553" width="9.140625" style="1"/>
    <col min="554" max="554" width="11.85546875" style="1" customWidth="1"/>
    <col min="555" max="555" width="10" style="1" customWidth="1"/>
    <col min="556" max="556" width="13.28515625" style="1" customWidth="1"/>
    <col min="557" max="557" width="9.140625" style="1"/>
    <col min="558" max="558" width="13.5703125" style="1" customWidth="1"/>
    <col min="559" max="561" width="9.140625" style="1"/>
    <col min="562" max="562" width="11.28515625" style="1" customWidth="1"/>
    <col min="563" max="563" width="9.140625" style="1"/>
    <col min="564" max="564" width="13.140625" style="1" customWidth="1"/>
    <col min="565" max="768" width="9.140625" style="1"/>
    <col min="769" max="769" width="25.5703125" style="1" customWidth="1"/>
    <col min="770" max="770" width="0.140625" style="1" customWidth="1"/>
    <col min="771" max="771" width="0" style="1" hidden="1" customWidth="1"/>
    <col min="772" max="777" width="9.140625" style="1"/>
    <col min="778" max="778" width="10" style="1" customWidth="1"/>
    <col min="779" max="779" width="10.140625" style="1" customWidth="1"/>
    <col min="780" max="783" width="9.140625" style="1"/>
    <col min="784" max="794" width="0" style="1" hidden="1" customWidth="1"/>
    <col min="795" max="798" width="9.140625" style="1"/>
    <col min="799" max="799" width="15.28515625" style="1" customWidth="1"/>
    <col min="800" max="800" width="14.7109375" style="1" customWidth="1"/>
    <col min="801" max="801" width="11.28515625" style="1" customWidth="1"/>
    <col min="802" max="802" width="14.28515625" style="1" customWidth="1"/>
    <col min="803" max="803" width="10.7109375" style="1" customWidth="1"/>
    <col min="804" max="804" width="13.7109375" style="1" customWidth="1"/>
    <col min="805" max="805" width="9.140625" style="1"/>
    <col min="806" max="806" width="13.140625" style="1" customWidth="1"/>
    <col min="807" max="807" width="9.140625" style="1"/>
    <col min="808" max="808" width="12.5703125" style="1" customWidth="1"/>
    <col min="809" max="809" width="9.140625" style="1"/>
    <col min="810" max="810" width="11.85546875" style="1" customWidth="1"/>
    <col min="811" max="811" width="10" style="1" customWidth="1"/>
    <col min="812" max="812" width="13.28515625" style="1" customWidth="1"/>
    <col min="813" max="813" width="9.140625" style="1"/>
    <col min="814" max="814" width="13.5703125" style="1" customWidth="1"/>
    <col min="815" max="817" width="9.140625" style="1"/>
    <col min="818" max="818" width="11.28515625" style="1" customWidth="1"/>
    <col min="819" max="819" width="9.140625" style="1"/>
    <col min="820" max="820" width="13.140625" style="1" customWidth="1"/>
    <col min="821" max="1024" width="9.140625" style="1"/>
    <col min="1025" max="1025" width="25.5703125" style="1" customWidth="1"/>
    <col min="1026" max="1026" width="0.140625" style="1" customWidth="1"/>
    <col min="1027" max="1027" width="0" style="1" hidden="1" customWidth="1"/>
    <col min="1028" max="1033" width="9.140625" style="1"/>
    <col min="1034" max="1034" width="10" style="1" customWidth="1"/>
    <col min="1035" max="1035" width="10.140625" style="1" customWidth="1"/>
    <col min="1036" max="1039" width="9.140625" style="1"/>
    <col min="1040" max="1050" width="0" style="1" hidden="1" customWidth="1"/>
    <col min="1051" max="1054" width="9.140625" style="1"/>
    <col min="1055" max="1055" width="15.28515625" style="1" customWidth="1"/>
    <col min="1056" max="1056" width="14.7109375" style="1" customWidth="1"/>
    <col min="1057" max="1057" width="11.28515625" style="1" customWidth="1"/>
    <col min="1058" max="1058" width="14.28515625" style="1" customWidth="1"/>
    <col min="1059" max="1059" width="10.7109375" style="1" customWidth="1"/>
    <col min="1060" max="1060" width="13.7109375" style="1" customWidth="1"/>
    <col min="1061" max="1061" width="9.140625" style="1"/>
    <col min="1062" max="1062" width="13.140625" style="1" customWidth="1"/>
    <col min="1063" max="1063" width="9.140625" style="1"/>
    <col min="1064" max="1064" width="12.5703125" style="1" customWidth="1"/>
    <col min="1065" max="1065" width="9.140625" style="1"/>
    <col min="1066" max="1066" width="11.85546875" style="1" customWidth="1"/>
    <col min="1067" max="1067" width="10" style="1" customWidth="1"/>
    <col min="1068" max="1068" width="13.28515625" style="1" customWidth="1"/>
    <col min="1069" max="1069" width="9.140625" style="1"/>
    <col min="1070" max="1070" width="13.5703125" style="1" customWidth="1"/>
    <col min="1071" max="1073" width="9.140625" style="1"/>
    <col min="1074" max="1074" width="11.28515625" style="1" customWidth="1"/>
    <col min="1075" max="1075" width="9.140625" style="1"/>
    <col min="1076" max="1076" width="13.140625" style="1" customWidth="1"/>
    <col min="1077" max="1280" width="9.140625" style="1"/>
    <col min="1281" max="1281" width="25.5703125" style="1" customWidth="1"/>
    <col min="1282" max="1282" width="0.140625" style="1" customWidth="1"/>
    <col min="1283" max="1283" width="0" style="1" hidden="1" customWidth="1"/>
    <col min="1284" max="1289" width="9.140625" style="1"/>
    <col min="1290" max="1290" width="10" style="1" customWidth="1"/>
    <col min="1291" max="1291" width="10.140625" style="1" customWidth="1"/>
    <col min="1292" max="1295" width="9.140625" style="1"/>
    <col min="1296" max="1306" width="0" style="1" hidden="1" customWidth="1"/>
    <col min="1307" max="1310" width="9.140625" style="1"/>
    <col min="1311" max="1311" width="15.28515625" style="1" customWidth="1"/>
    <col min="1312" max="1312" width="14.7109375" style="1" customWidth="1"/>
    <col min="1313" max="1313" width="11.28515625" style="1" customWidth="1"/>
    <col min="1314" max="1314" width="14.28515625" style="1" customWidth="1"/>
    <col min="1315" max="1315" width="10.7109375" style="1" customWidth="1"/>
    <col min="1316" max="1316" width="13.7109375" style="1" customWidth="1"/>
    <col min="1317" max="1317" width="9.140625" style="1"/>
    <col min="1318" max="1318" width="13.140625" style="1" customWidth="1"/>
    <col min="1319" max="1319" width="9.140625" style="1"/>
    <col min="1320" max="1320" width="12.5703125" style="1" customWidth="1"/>
    <col min="1321" max="1321" width="9.140625" style="1"/>
    <col min="1322" max="1322" width="11.85546875" style="1" customWidth="1"/>
    <col min="1323" max="1323" width="10" style="1" customWidth="1"/>
    <col min="1324" max="1324" width="13.28515625" style="1" customWidth="1"/>
    <col min="1325" max="1325" width="9.140625" style="1"/>
    <col min="1326" max="1326" width="13.5703125" style="1" customWidth="1"/>
    <col min="1327" max="1329" width="9.140625" style="1"/>
    <col min="1330" max="1330" width="11.28515625" style="1" customWidth="1"/>
    <col min="1331" max="1331" width="9.140625" style="1"/>
    <col min="1332" max="1332" width="13.140625" style="1" customWidth="1"/>
    <col min="1333" max="1536" width="9.140625" style="1"/>
    <col min="1537" max="1537" width="25.5703125" style="1" customWidth="1"/>
    <col min="1538" max="1538" width="0.140625" style="1" customWidth="1"/>
    <col min="1539" max="1539" width="0" style="1" hidden="1" customWidth="1"/>
    <col min="1540" max="1545" width="9.140625" style="1"/>
    <col min="1546" max="1546" width="10" style="1" customWidth="1"/>
    <col min="1547" max="1547" width="10.140625" style="1" customWidth="1"/>
    <col min="1548" max="1551" width="9.140625" style="1"/>
    <col min="1552" max="1562" width="0" style="1" hidden="1" customWidth="1"/>
    <col min="1563" max="1566" width="9.140625" style="1"/>
    <col min="1567" max="1567" width="15.28515625" style="1" customWidth="1"/>
    <col min="1568" max="1568" width="14.7109375" style="1" customWidth="1"/>
    <col min="1569" max="1569" width="11.28515625" style="1" customWidth="1"/>
    <col min="1570" max="1570" width="14.28515625" style="1" customWidth="1"/>
    <col min="1571" max="1571" width="10.7109375" style="1" customWidth="1"/>
    <col min="1572" max="1572" width="13.7109375" style="1" customWidth="1"/>
    <col min="1573" max="1573" width="9.140625" style="1"/>
    <col min="1574" max="1574" width="13.140625" style="1" customWidth="1"/>
    <col min="1575" max="1575" width="9.140625" style="1"/>
    <col min="1576" max="1576" width="12.5703125" style="1" customWidth="1"/>
    <col min="1577" max="1577" width="9.140625" style="1"/>
    <col min="1578" max="1578" width="11.85546875" style="1" customWidth="1"/>
    <col min="1579" max="1579" width="10" style="1" customWidth="1"/>
    <col min="1580" max="1580" width="13.28515625" style="1" customWidth="1"/>
    <col min="1581" max="1581" width="9.140625" style="1"/>
    <col min="1582" max="1582" width="13.5703125" style="1" customWidth="1"/>
    <col min="1583" max="1585" width="9.140625" style="1"/>
    <col min="1586" max="1586" width="11.28515625" style="1" customWidth="1"/>
    <col min="1587" max="1587" width="9.140625" style="1"/>
    <col min="1588" max="1588" width="13.140625" style="1" customWidth="1"/>
    <col min="1589" max="1792" width="9.140625" style="1"/>
    <col min="1793" max="1793" width="25.5703125" style="1" customWidth="1"/>
    <col min="1794" max="1794" width="0.140625" style="1" customWidth="1"/>
    <col min="1795" max="1795" width="0" style="1" hidden="1" customWidth="1"/>
    <col min="1796" max="1801" width="9.140625" style="1"/>
    <col min="1802" max="1802" width="10" style="1" customWidth="1"/>
    <col min="1803" max="1803" width="10.140625" style="1" customWidth="1"/>
    <col min="1804" max="1807" width="9.140625" style="1"/>
    <col min="1808" max="1818" width="0" style="1" hidden="1" customWidth="1"/>
    <col min="1819" max="1822" width="9.140625" style="1"/>
    <col min="1823" max="1823" width="15.28515625" style="1" customWidth="1"/>
    <col min="1824" max="1824" width="14.7109375" style="1" customWidth="1"/>
    <col min="1825" max="1825" width="11.28515625" style="1" customWidth="1"/>
    <col min="1826" max="1826" width="14.28515625" style="1" customWidth="1"/>
    <col min="1827" max="1827" width="10.7109375" style="1" customWidth="1"/>
    <col min="1828" max="1828" width="13.7109375" style="1" customWidth="1"/>
    <col min="1829" max="1829" width="9.140625" style="1"/>
    <col min="1830" max="1830" width="13.140625" style="1" customWidth="1"/>
    <col min="1831" max="1831" width="9.140625" style="1"/>
    <col min="1832" max="1832" width="12.5703125" style="1" customWidth="1"/>
    <col min="1833" max="1833" width="9.140625" style="1"/>
    <col min="1834" max="1834" width="11.85546875" style="1" customWidth="1"/>
    <col min="1835" max="1835" width="10" style="1" customWidth="1"/>
    <col min="1836" max="1836" width="13.28515625" style="1" customWidth="1"/>
    <col min="1837" max="1837" width="9.140625" style="1"/>
    <col min="1838" max="1838" width="13.5703125" style="1" customWidth="1"/>
    <col min="1839" max="1841" width="9.140625" style="1"/>
    <col min="1842" max="1842" width="11.28515625" style="1" customWidth="1"/>
    <col min="1843" max="1843" width="9.140625" style="1"/>
    <col min="1844" max="1844" width="13.140625" style="1" customWidth="1"/>
    <col min="1845" max="2048" width="9.140625" style="1"/>
    <col min="2049" max="2049" width="25.5703125" style="1" customWidth="1"/>
    <col min="2050" max="2050" width="0.140625" style="1" customWidth="1"/>
    <col min="2051" max="2051" width="0" style="1" hidden="1" customWidth="1"/>
    <col min="2052" max="2057" width="9.140625" style="1"/>
    <col min="2058" max="2058" width="10" style="1" customWidth="1"/>
    <col min="2059" max="2059" width="10.140625" style="1" customWidth="1"/>
    <col min="2060" max="2063" width="9.140625" style="1"/>
    <col min="2064" max="2074" width="0" style="1" hidden="1" customWidth="1"/>
    <col min="2075" max="2078" width="9.140625" style="1"/>
    <col min="2079" max="2079" width="15.28515625" style="1" customWidth="1"/>
    <col min="2080" max="2080" width="14.7109375" style="1" customWidth="1"/>
    <col min="2081" max="2081" width="11.28515625" style="1" customWidth="1"/>
    <col min="2082" max="2082" width="14.28515625" style="1" customWidth="1"/>
    <col min="2083" max="2083" width="10.7109375" style="1" customWidth="1"/>
    <col min="2084" max="2084" width="13.7109375" style="1" customWidth="1"/>
    <col min="2085" max="2085" width="9.140625" style="1"/>
    <col min="2086" max="2086" width="13.140625" style="1" customWidth="1"/>
    <col min="2087" max="2087" width="9.140625" style="1"/>
    <col min="2088" max="2088" width="12.5703125" style="1" customWidth="1"/>
    <col min="2089" max="2089" width="9.140625" style="1"/>
    <col min="2090" max="2090" width="11.85546875" style="1" customWidth="1"/>
    <col min="2091" max="2091" width="10" style="1" customWidth="1"/>
    <col min="2092" max="2092" width="13.28515625" style="1" customWidth="1"/>
    <col min="2093" max="2093" width="9.140625" style="1"/>
    <col min="2094" max="2094" width="13.5703125" style="1" customWidth="1"/>
    <col min="2095" max="2097" width="9.140625" style="1"/>
    <col min="2098" max="2098" width="11.28515625" style="1" customWidth="1"/>
    <col min="2099" max="2099" width="9.140625" style="1"/>
    <col min="2100" max="2100" width="13.140625" style="1" customWidth="1"/>
    <col min="2101" max="2304" width="9.140625" style="1"/>
    <col min="2305" max="2305" width="25.5703125" style="1" customWidth="1"/>
    <col min="2306" max="2306" width="0.140625" style="1" customWidth="1"/>
    <col min="2307" max="2307" width="0" style="1" hidden="1" customWidth="1"/>
    <col min="2308" max="2313" width="9.140625" style="1"/>
    <col min="2314" max="2314" width="10" style="1" customWidth="1"/>
    <col min="2315" max="2315" width="10.140625" style="1" customWidth="1"/>
    <col min="2316" max="2319" width="9.140625" style="1"/>
    <col min="2320" max="2330" width="0" style="1" hidden="1" customWidth="1"/>
    <col min="2331" max="2334" width="9.140625" style="1"/>
    <col min="2335" max="2335" width="15.28515625" style="1" customWidth="1"/>
    <col min="2336" max="2336" width="14.7109375" style="1" customWidth="1"/>
    <col min="2337" max="2337" width="11.28515625" style="1" customWidth="1"/>
    <col min="2338" max="2338" width="14.28515625" style="1" customWidth="1"/>
    <col min="2339" max="2339" width="10.7109375" style="1" customWidth="1"/>
    <col min="2340" max="2340" width="13.7109375" style="1" customWidth="1"/>
    <col min="2341" max="2341" width="9.140625" style="1"/>
    <col min="2342" max="2342" width="13.140625" style="1" customWidth="1"/>
    <col min="2343" max="2343" width="9.140625" style="1"/>
    <col min="2344" max="2344" width="12.5703125" style="1" customWidth="1"/>
    <col min="2345" max="2345" width="9.140625" style="1"/>
    <col min="2346" max="2346" width="11.85546875" style="1" customWidth="1"/>
    <col min="2347" max="2347" width="10" style="1" customWidth="1"/>
    <col min="2348" max="2348" width="13.28515625" style="1" customWidth="1"/>
    <col min="2349" max="2349" width="9.140625" style="1"/>
    <col min="2350" max="2350" width="13.5703125" style="1" customWidth="1"/>
    <col min="2351" max="2353" width="9.140625" style="1"/>
    <col min="2354" max="2354" width="11.28515625" style="1" customWidth="1"/>
    <col min="2355" max="2355" width="9.140625" style="1"/>
    <col min="2356" max="2356" width="13.140625" style="1" customWidth="1"/>
    <col min="2357" max="2560" width="9.140625" style="1"/>
    <col min="2561" max="2561" width="25.5703125" style="1" customWidth="1"/>
    <col min="2562" max="2562" width="0.140625" style="1" customWidth="1"/>
    <col min="2563" max="2563" width="0" style="1" hidden="1" customWidth="1"/>
    <col min="2564" max="2569" width="9.140625" style="1"/>
    <col min="2570" max="2570" width="10" style="1" customWidth="1"/>
    <col min="2571" max="2571" width="10.140625" style="1" customWidth="1"/>
    <col min="2572" max="2575" width="9.140625" style="1"/>
    <col min="2576" max="2586" width="0" style="1" hidden="1" customWidth="1"/>
    <col min="2587" max="2590" width="9.140625" style="1"/>
    <col min="2591" max="2591" width="15.28515625" style="1" customWidth="1"/>
    <col min="2592" max="2592" width="14.7109375" style="1" customWidth="1"/>
    <col min="2593" max="2593" width="11.28515625" style="1" customWidth="1"/>
    <col min="2594" max="2594" width="14.28515625" style="1" customWidth="1"/>
    <col min="2595" max="2595" width="10.7109375" style="1" customWidth="1"/>
    <col min="2596" max="2596" width="13.7109375" style="1" customWidth="1"/>
    <col min="2597" max="2597" width="9.140625" style="1"/>
    <col min="2598" max="2598" width="13.140625" style="1" customWidth="1"/>
    <col min="2599" max="2599" width="9.140625" style="1"/>
    <col min="2600" max="2600" width="12.5703125" style="1" customWidth="1"/>
    <col min="2601" max="2601" width="9.140625" style="1"/>
    <col min="2602" max="2602" width="11.85546875" style="1" customWidth="1"/>
    <col min="2603" max="2603" width="10" style="1" customWidth="1"/>
    <col min="2604" max="2604" width="13.28515625" style="1" customWidth="1"/>
    <col min="2605" max="2605" width="9.140625" style="1"/>
    <col min="2606" max="2606" width="13.5703125" style="1" customWidth="1"/>
    <col min="2607" max="2609" width="9.140625" style="1"/>
    <col min="2610" max="2610" width="11.28515625" style="1" customWidth="1"/>
    <col min="2611" max="2611" width="9.140625" style="1"/>
    <col min="2612" max="2612" width="13.140625" style="1" customWidth="1"/>
    <col min="2613" max="2816" width="9.140625" style="1"/>
    <col min="2817" max="2817" width="25.5703125" style="1" customWidth="1"/>
    <col min="2818" max="2818" width="0.140625" style="1" customWidth="1"/>
    <col min="2819" max="2819" width="0" style="1" hidden="1" customWidth="1"/>
    <col min="2820" max="2825" width="9.140625" style="1"/>
    <col min="2826" max="2826" width="10" style="1" customWidth="1"/>
    <col min="2827" max="2827" width="10.140625" style="1" customWidth="1"/>
    <col min="2828" max="2831" width="9.140625" style="1"/>
    <col min="2832" max="2842" width="0" style="1" hidden="1" customWidth="1"/>
    <col min="2843" max="2846" width="9.140625" style="1"/>
    <col min="2847" max="2847" width="15.28515625" style="1" customWidth="1"/>
    <col min="2848" max="2848" width="14.7109375" style="1" customWidth="1"/>
    <col min="2849" max="2849" width="11.28515625" style="1" customWidth="1"/>
    <col min="2850" max="2850" width="14.28515625" style="1" customWidth="1"/>
    <col min="2851" max="2851" width="10.7109375" style="1" customWidth="1"/>
    <col min="2852" max="2852" width="13.7109375" style="1" customWidth="1"/>
    <col min="2853" max="2853" width="9.140625" style="1"/>
    <col min="2854" max="2854" width="13.140625" style="1" customWidth="1"/>
    <col min="2855" max="2855" width="9.140625" style="1"/>
    <col min="2856" max="2856" width="12.5703125" style="1" customWidth="1"/>
    <col min="2857" max="2857" width="9.140625" style="1"/>
    <col min="2858" max="2858" width="11.85546875" style="1" customWidth="1"/>
    <col min="2859" max="2859" width="10" style="1" customWidth="1"/>
    <col min="2860" max="2860" width="13.28515625" style="1" customWidth="1"/>
    <col min="2861" max="2861" width="9.140625" style="1"/>
    <col min="2862" max="2862" width="13.5703125" style="1" customWidth="1"/>
    <col min="2863" max="2865" width="9.140625" style="1"/>
    <col min="2866" max="2866" width="11.28515625" style="1" customWidth="1"/>
    <col min="2867" max="2867" width="9.140625" style="1"/>
    <col min="2868" max="2868" width="13.140625" style="1" customWidth="1"/>
    <col min="2869" max="3072" width="9.140625" style="1"/>
    <col min="3073" max="3073" width="25.5703125" style="1" customWidth="1"/>
    <col min="3074" max="3074" width="0.140625" style="1" customWidth="1"/>
    <col min="3075" max="3075" width="0" style="1" hidden="1" customWidth="1"/>
    <col min="3076" max="3081" width="9.140625" style="1"/>
    <col min="3082" max="3082" width="10" style="1" customWidth="1"/>
    <col min="3083" max="3083" width="10.140625" style="1" customWidth="1"/>
    <col min="3084" max="3087" width="9.140625" style="1"/>
    <col min="3088" max="3098" width="0" style="1" hidden="1" customWidth="1"/>
    <col min="3099" max="3102" width="9.140625" style="1"/>
    <col min="3103" max="3103" width="15.28515625" style="1" customWidth="1"/>
    <col min="3104" max="3104" width="14.7109375" style="1" customWidth="1"/>
    <col min="3105" max="3105" width="11.28515625" style="1" customWidth="1"/>
    <col min="3106" max="3106" width="14.28515625" style="1" customWidth="1"/>
    <col min="3107" max="3107" width="10.7109375" style="1" customWidth="1"/>
    <col min="3108" max="3108" width="13.7109375" style="1" customWidth="1"/>
    <col min="3109" max="3109" width="9.140625" style="1"/>
    <col min="3110" max="3110" width="13.140625" style="1" customWidth="1"/>
    <col min="3111" max="3111" width="9.140625" style="1"/>
    <col min="3112" max="3112" width="12.5703125" style="1" customWidth="1"/>
    <col min="3113" max="3113" width="9.140625" style="1"/>
    <col min="3114" max="3114" width="11.85546875" style="1" customWidth="1"/>
    <col min="3115" max="3115" width="10" style="1" customWidth="1"/>
    <col min="3116" max="3116" width="13.28515625" style="1" customWidth="1"/>
    <col min="3117" max="3117" width="9.140625" style="1"/>
    <col min="3118" max="3118" width="13.5703125" style="1" customWidth="1"/>
    <col min="3119" max="3121" width="9.140625" style="1"/>
    <col min="3122" max="3122" width="11.28515625" style="1" customWidth="1"/>
    <col min="3123" max="3123" width="9.140625" style="1"/>
    <col min="3124" max="3124" width="13.140625" style="1" customWidth="1"/>
    <col min="3125" max="3328" width="9.140625" style="1"/>
    <col min="3329" max="3329" width="25.5703125" style="1" customWidth="1"/>
    <col min="3330" max="3330" width="0.140625" style="1" customWidth="1"/>
    <col min="3331" max="3331" width="0" style="1" hidden="1" customWidth="1"/>
    <col min="3332" max="3337" width="9.140625" style="1"/>
    <col min="3338" max="3338" width="10" style="1" customWidth="1"/>
    <col min="3339" max="3339" width="10.140625" style="1" customWidth="1"/>
    <col min="3340" max="3343" width="9.140625" style="1"/>
    <col min="3344" max="3354" width="0" style="1" hidden="1" customWidth="1"/>
    <col min="3355" max="3358" width="9.140625" style="1"/>
    <col min="3359" max="3359" width="15.28515625" style="1" customWidth="1"/>
    <col min="3360" max="3360" width="14.7109375" style="1" customWidth="1"/>
    <col min="3361" max="3361" width="11.28515625" style="1" customWidth="1"/>
    <col min="3362" max="3362" width="14.28515625" style="1" customWidth="1"/>
    <col min="3363" max="3363" width="10.7109375" style="1" customWidth="1"/>
    <col min="3364" max="3364" width="13.7109375" style="1" customWidth="1"/>
    <col min="3365" max="3365" width="9.140625" style="1"/>
    <col min="3366" max="3366" width="13.140625" style="1" customWidth="1"/>
    <col min="3367" max="3367" width="9.140625" style="1"/>
    <col min="3368" max="3368" width="12.5703125" style="1" customWidth="1"/>
    <col min="3369" max="3369" width="9.140625" style="1"/>
    <col min="3370" max="3370" width="11.85546875" style="1" customWidth="1"/>
    <col min="3371" max="3371" width="10" style="1" customWidth="1"/>
    <col min="3372" max="3372" width="13.28515625" style="1" customWidth="1"/>
    <col min="3373" max="3373" width="9.140625" style="1"/>
    <col min="3374" max="3374" width="13.5703125" style="1" customWidth="1"/>
    <col min="3375" max="3377" width="9.140625" style="1"/>
    <col min="3378" max="3378" width="11.28515625" style="1" customWidth="1"/>
    <col min="3379" max="3379" width="9.140625" style="1"/>
    <col min="3380" max="3380" width="13.140625" style="1" customWidth="1"/>
    <col min="3381" max="3584" width="9.140625" style="1"/>
    <col min="3585" max="3585" width="25.5703125" style="1" customWidth="1"/>
    <col min="3586" max="3586" width="0.140625" style="1" customWidth="1"/>
    <col min="3587" max="3587" width="0" style="1" hidden="1" customWidth="1"/>
    <col min="3588" max="3593" width="9.140625" style="1"/>
    <col min="3594" max="3594" width="10" style="1" customWidth="1"/>
    <col min="3595" max="3595" width="10.140625" style="1" customWidth="1"/>
    <col min="3596" max="3599" width="9.140625" style="1"/>
    <col min="3600" max="3610" width="0" style="1" hidden="1" customWidth="1"/>
    <col min="3611" max="3614" width="9.140625" style="1"/>
    <col min="3615" max="3615" width="15.28515625" style="1" customWidth="1"/>
    <col min="3616" max="3616" width="14.7109375" style="1" customWidth="1"/>
    <col min="3617" max="3617" width="11.28515625" style="1" customWidth="1"/>
    <col min="3618" max="3618" width="14.28515625" style="1" customWidth="1"/>
    <col min="3619" max="3619" width="10.7109375" style="1" customWidth="1"/>
    <col min="3620" max="3620" width="13.7109375" style="1" customWidth="1"/>
    <col min="3621" max="3621" width="9.140625" style="1"/>
    <col min="3622" max="3622" width="13.140625" style="1" customWidth="1"/>
    <col min="3623" max="3623" width="9.140625" style="1"/>
    <col min="3624" max="3624" width="12.5703125" style="1" customWidth="1"/>
    <col min="3625" max="3625" width="9.140625" style="1"/>
    <col min="3626" max="3626" width="11.85546875" style="1" customWidth="1"/>
    <col min="3627" max="3627" width="10" style="1" customWidth="1"/>
    <col min="3628" max="3628" width="13.28515625" style="1" customWidth="1"/>
    <col min="3629" max="3629" width="9.140625" style="1"/>
    <col min="3630" max="3630" width="13.5703125" style="1" customWidth="1"/>
    <col min="3631" max="3633" width="9.140625" style="1"/>
    <col min="3634" max="3634" width="11.28515625" style="1" customWidth="1"/>
    <col min="3635" max="3635" width="9.140625" style="1"/>
    <col min="3636" max="3636" width="13.140625" style="1" customWidth="1"/>
    <col min="3637" max="3840" width="9.140625" style="1"/>
    <col min="3841" max="3841" width="25.5703125" style="1" customWidth="1"/>
    <col min="3842" max="3842" width="0.140625" style="1" customWidth="1"/>
    <col min="3843" max="3843" width="0" style="1" hidden="1" customWidth="1"/>
    <col min="3844" max="3849" width="9.140625" style="1"/>
    <col min="3850" max="3850" width="10" style="1" customWidth="1"/>
    <col min="3851" max="3851" width="10.140625" style="1" customWidth="1"/>
    <col min="3852" max="3855" width="9.140625" style="1"/>
    <col min="3856" max="3866" width="0" style="1" hidden="1" customWidth="1"/>
    <col min="3867" max="3870" width="9.140625" style="1"/>
    <col min="3871" max="3871" width="15.28515625" style="1" customWidth="1"/>
    <col min="3872" max="3872" width="14.7109375" style="1" customWidth="1"/>
    <col min="3873" max="3873" width="11.28515625" style="1" customWidth="1"/>
    <col min="3874" max="3874" width="14.28515625" style="1" customWidth="1"/>
    <col min="3875" max="3875" width="10.7109375" style="1" customWidth="1"/>
    <col min="3876" max="3876" width="13.7109375" style="1" customWidth="1"/>
    <col min="3877" max="3877" width="9.140625" style="1"/>
    <col min="3878" max="3878" width="13.140625" style="1" customWidth="1"/>
    <col min="3879" max="3879" width="9.140625" style="1"/>
    <col min="3880" max="3880" width="12.5703125" style="1" customWidth="1"/>
    <col min="3881" max="3881" width="9.140625" style="1"/>
    <col min="3882" max="3882" width="11.85546875" style="1" customWidth="1"/>
    <col min="3883" max="3883" width="10" style="1" customWidth="1"/>
    <col min="3884" max="3884" width="13.28515625" style="1" customWidth="1"/>
    <col min="3885" max="3885" width="9.140625" style="1"/>
    <col min="3886" max="3886" width="13.5703125" style="1" customWidth="1"/>
    <col min="3887" max="3889" width="9.140625" style="1"/>
    <col min="3890" max="3890" width="11.28515625" style="1" customWidth="1"/>
    <col min="3891" max="3891" width="9.140625" style="1"/>
    <col min="3892" max="3892" width="13.140625" style="1" customWidth="1"/>
    <col min="3893" max="4096" width="9.140625" style="1"/>
    <col min="4097" max="4097" width="25.5703125" style="1" customWidth="1"/>
    <col min="4098" max="4098" width="0.140625" style="1" customWidth="1"/>
    <col min="4099" max="4099" width="0" style="1" hidden="1" customWidth="1"/>
    <col min="4100" max="4105" width="9.140625" style="1"/>
    <col min="4106" max="4106" width="10" style="1" customWidth="1"/>
    <col min="4107" max="4107" width="10.140625" style="1" customWidth="1"/>
    <col min="4108" max="4111" width="9.140625" style="1"/>
    <col min="4112" max="4122" width="0" style="1" hidden="1" customWidth="1"/>
    <col min="4123" max="4126" width="9.140625" style="1"/>
    <col min="4127" max="4127" width="15.28515625" style="1" customWidth="1"/>
    <col min="4128" max="4128" width="14.7109375" style="1" customWidth="1"/>
    <col min="4129" max="4129" width="11.28515625" style="1" customWidth="1"/>
    <col min="4130" max="4130" width="14.28515625" style="1" customWidth="1"/>
    <col min="4131" max="4131" width="10.7109375" style="1" customWidth="1"/>
    <col min="4132" max="4132" width="13.7109375" style="1" customWidth="1"/>
    <col min="4133" max="4133" width="9.140625" style="1"/>
    <col min="4134" max="4134" width="13.140625" style="1" customWidth="1"/>
    <col min="4135" max="4135" width="9.140625" style="1"/>
    <col min="4136" max="4136" width="12.5703125" style="1" customWidth="1"/>
    <col min="4137" max="4137" width="9.140625" style="1"/>
    <col min="4138" max="4138" width="11.85546875" style="1" customWidth="1"/>
    <col min="4139" max="4139" width="10" style="1" customWidth="1"/>
    <col min="4140" max="4140" width="13.28515625" style="1" customWidth="1"/>
    <col min="4141" max="4141" width="9.140625" style="1"/>
    <col min="4142" max="4142" width="13.5703125" style="1" customWidth="1"/>
    <col min="4143" max="4145" width="9.140625" style="1"/>
    <col min="4146" max="4146" width="11.28515625" style="1" customWidth="1"/>
    <col min="4147" max="4147" width="9.140625" style="1"/>
    <col min="4148" max="4148" width="13.140625" style="1" customWidth="1"/>
    <col min="4149" max="4352" width="9.140625" style="1"/>
    <col min="4353" max="4353" width="25.5703125" style="1" customWidth="1"/>
    <col min="4354" max="4354" width="0.140625" style="1" customWidth="1"/>
    <col min="4355" max="4355" width="0" style="1" hidden="1" customWidth="1"/>
    <col min="4356" max="4361" width="9.140625" style="1"/>
    <col min="4362" max="4362" width="10" style="1" customWidth="1"/>
    <col min="4363" max="4363" width="10.140625" style="1" customWidth="1"/>
    <col min="4364" max="4367" width="9.140625" style="1"/>
    <col min="4368" max="4378" width="0" style="1" hidden="1" customWidth="1"/>
    <col min="4379" max="4382" width="9.140625" style="1"/>
    <col min="4383" max="4383" width="15.28515625" style="1" customWidth="1"/>
    <col min="4384" max="4384" width="14.7109375" style="1" customWidth="1"/>
    <col min="4385" max="4385" width="11.28515625" style="1" customWidth="1"/>
    <col min="4386" max="4386" width="14.28515625" style="1" customWidth="1"/>
    <col min="4387" max="4387" width="10.7109375" style="1" customWidth="1"/>
    <col min="4388" max="4388" width="13.7109375" style="1" customWidth="1"/>
    <col min="4389" max="4389" width="9.140625" style="1"/>
    <col min="4390" max="4390" width="13.140625" style="1" customWidth="1"/>
    <col min="4391" max="4391" width="9.140625" style="1"/>
    <col min="4392" max="4392" width="12.5703125" style="1" customWidth="1"/>
    <col min="4393" max="4393" width="9.140625" style="1"/>
    <col min="4394" max="4394" width="11.85546875" style="1" customWidth="1"/>
    <col min="4395" max="4395" width="10" style="1" customWidth="1"/>
    <col min="4396" max="4396" width="13.28515625" style="1" customWidth="1"/>
    <col min="4397" max="4397" width="9.140625" style="1"/>
    <col min="4398" max="4398" width="13.5703125" style="1" customWidth="1"/>
    <col min="4399" max="4401" width="9.140625" style="1"/>
    <col min="4402" max="4402" width="11.28515625" style="1" customWidth="1"/>
    <col min="4403" max="4403" width="9.140625" style="1"/>
    <col min="4404" max="4404" width="13.140625" style="1" customWidth="1"/>
    <col min="4405" max="4608" width="9.140625" style="1"/>
    <col min="4609" max="4609" width="25.5703125" style="1" customWidth="1"/>
    <col min="4610" max="4610" width="0.140625" style="1" customWidth="1"/>
    <col min="4611" max="4611" width="0" style="1" hidden="1" customWidth="1"/>
    <col min="4612" max="4617" width="9.140625" style="1"/>
    <col min="4618" max="4618" width="10" style="1" customWidth="1"/>
    <col min="4619" max="4619" width="10.140625" style="1" customWidth="1"/>
    <col min="4620" max="4623" width="9.140625" style="1"/>
    <col min="4624" max="4634" width="0" style="1" hidden="1" customWidth="1"/>
    <col min="4635" max="4638" width="9.140625" style="1"/>
    <col min="4639" max="4639" width="15.28515625" style="1" customWidth="1"/>
    <col min="4640" max="4640" width="14.7109375" style="1" customWidth="1"/>
    <col min="4641" max="4641" width="11.28515625" style="1" customWidth="1"/>
    <col min="4642" max="4642" width="14.28515625" style="1" customWidth="1"/>
    <col min="4643" max="4643" width="10.7109375" style="1" customWidth="1"/>
    <col min="4644" max="4644" width="13.7109375" style="1" customWidth="1"/>
    <col min="4645" max="4645" width="9.140625" style="1"/>
    <col min="4646" max="4646" width="13.140625" style="1" customWidth="1"/>
    <col min="4647" max="4647" width="9.140625" style="1"/>
    <col min="4648" max="4648" width="12.5703125" style="1" customWidth="1"/>
    <col min="4649" max="4649" width="9.140625" style="1"/>
    <col min="4650" max="4650" width="11.85546875" style="1" customWidth="1"/>
    <col min="4651" max="4651" width="10" style="1" customWidth="1"/>
    <col min="4652" max="4652" width="13.28515625" style="1" customWidth="1"/>
    <col min="4653" max="4653" width="9.140625" style="1"/>
    <col min="4654" max="4654" width="13.5703125" style="1" customWidth="1"/>
    <col min="4655" max="4657" width="9.140625" style="1"/>
    <col min="4658" max="4658" width="11.28515625" style="1" customWidth="1"/>
    <col min="4659" max="4659" width="9.140625" style="1"/>
    <col min="4660" max="4660" width="13.140625" style="1" customWidth="1"/>
    <col min="4661" max="4864" width="9.140625" style="1"/>
    <col min="4865" max="4865" width="25.5703125" style="1" customWidth="1"/>
    <col min="4866" max="4866" width="0.140625" style="1" customWidth="1"/>
    <col min="4867" max="4867" width="0" style="1" hidden="1" customWidth="1"/>
    <col min="4868" max="4873" width="9.140625" style="1"/>
    <col min="4874" max="4874" width="10" style="1" customWidth="1"/>
    <col min="4875" max="4875" width="10.140625" style="1" customWidth="1"/>
    <col min="4876" max="4879" width="9.140625" style="1"/>
    <col min="4880" max="4890" width="0" style="1" hidden="1" customWidth="1"/>
    <col min="4891" max="4894" width="9.140625" style="1"/>
    <col min="4895" max="4895" width="15.28515625" style="1" customWidth="1"/>
    <col min="4896" max="4896" width="14.7109375" style="1" customWidth="1"/>
    <col min="4897" max="4897" width="11.28515625" style="1" customWidth="1"/>
    <col min="4898" max="4898" width="14.28515625" style="1" customWidth="1"/>
    <col min="4899" max="4899" width="10.7109375" style="1" customWidth="1"/>
    <col min="4900" max="4900" width="13.7109375" style="1" customWidth="1"/>
    <col min="4901" max="4901" width="9.140625" style="1"/>
    <col min="4902" max="4902" width="13.140625" style="1" customWidth="1"/>
    <col min="4903" max="4903" width="9.140625" style="1"/>
    <col min="4904" max="4904" width="12.5703125" style="1" customWidth="1"/>
    <col min="4905" max="4905" width="9.140625" style="1"/>
    <col min="4906" max="4906" width="11.85546875" style="1" customWidth="1"/>
    <col min="4907" max="4907" width="10" style="1" customWidth="1"/>
    <col min="4908" max="4908" width="13.28515625" style="1" customWidth="1"/>
    <col min="4909" max="4909" width="9.140625" style="1"/>
    <col min="4910" max="4910" width="13.5703125" style="1" customWidth="1"/>
    <col min="4911" max="4913" width="9.140625" style="1"/>
    <col min="4914" max="4914" width="11.28515625" style="1" customWidth="1"/>
    <col min="4915" max="4915" width="9.140625" style="1"/>
    <col min="4916" max="4916" width="13.140625" style="1" customWidth="1"/>
    <col min="4917" max="5120" width="9.140625" style="1"/>
    <col min="5121" max="5121" width="25.5703125" style="1" customWidth="1"/>
    <col min="5122" max="5122" width="0.140625" style="1" customWidth="1"/>
    <col min="5123" max="5123" width="0" style="1" hidden="1" customWidth="1"/>
    <col min="5124" max="5129" width="9.140625" style="1"/>
    <col min="5130" max="5130" width="10" style="1" customWidth="1"/>
    <col min="5131" max="5131" width="10.140625" style="1" customWidth="1"/>
    <col min="5132" max="5135" width="9.140625" style="1"/>
    <col min="5136" max="5146" width="0" style="1" hidden="1" customWidth="1"/>
    <col min="5147" max="5150" width="9.140625" style="1"/>
    <col min="5151" max="5151" width="15.28515625" style="1" customWidth="1"/>
    <col min="5152" max="5152" width="14.7109375" style="1" customWidth="1"/>
    <col min="5153" max="5153" width="11.28515625" style="1" customWidth="1"/>
    <col min="5154" max="5154" width="14.28515625" style="1" customWidth="1"/>
    <col min="5155" max="5155" width="10.7109375" style="1" customWidth="1"/>
    <col min="5156" max="5156" width="13.7109375" style="1" customWidth="1"/>
    <col min="5157" max="5157" width="9.140625" style="1"/>
    <col min="5158" max="5158" width="13.140625" style="1" customWidth="1"/>
    <col min="5159" max="5159" width="9.140625" style="1"/>
    <col min="5160" max="5160" width="12.5703125" style="1" customWidth="1"/>
    <col min="5161" max="5161" width="9.140625" style="1"/>
    <col min="5162" max="5162" width="11.85546875" style="1" customWidth="1"/>
    <col min="5163" max="5163" width="10" style="1" customWidth="1"/>
    <col min="5164" max="5164" width="13.28515625" style="1" customWidth="1"/>
    <col min="5165" max="5165" width="9.140625" style="1"/>
    <col min="5166" max="5166" width="13.5703125" style="1" customWidth="1"/>
    <col min="5167" max="5169" width="9.140625" style="1"/>
    <col min="5170" max="5170" width="11.28515625" style="1" customWidth="1"/>
    <col min="5171" max="5171" width="9.140625" style="1"/>
    <col min="5172" max="5172" width="13.140625" style="1" customWidth="1"/>
    <col min="5173" max="5376" width="9.140625" style="1"/>
    <col min="5377" max="5377" width="25.5703125" style="1" customWidth="1"/>
    <col min="5378" max="5378" width="0.140625" style="1" customWidth="1"/>
    <col min="5379" max="5379" width="0" style="1" hidden="1" customWidth="1"/>
    <col min="5380" max="5385" width="9.140625" style="1"/>
    <col min="5386" max="5386" width="10" style="1" customWidth="1"/>
    <col min="5387" max="5387" width="10.140625" style="1" customWidth="1"/>
    <col min="5388" max="5391" width="9.140625" style="1"/>
    <col min="5392" max="5402" width="0" style="1" hidden="1" customWidth="1"/>
    <col min="5403" max="5406" width="9.140625" style="1"/>
    <col min="5407" max="5407" width="15.28515625" style="1" customWidth="1"/>
    <col min="5408" max="5408" width="14.7109375" style="1" customWidth="1"/>
    <col min="5409" max="5409" width="11.28515625" style="1" customWidth="1"/>
    <col min="5410" max="5410" width="14.28515625" style="1" customWidth="1"/>
    <col min="5411" max="5411" width="10.7109375" style="1" customWidth="1"/>
    <col min="5412" max="5412" width="13.7109375" style="1" customWidth="1"/>
    <col min="5413" max="5413" width="9.140625" style="1"/>
    <col min="5414" max="5414" width="13.140625" style="1" customWidth="1"/>
    <col min="5415" max="5415" width="9.140625" style="1"/>
    <col min="5416" max="5416" width="12.5703125" style="1" customWidth="1"/>
    <col min="5417" max="5417" width="9.140625" style="1"/>
    <col min="5418" max="5418" width="11.85546875" style="1" customWidth="1"/>
    <col min="5419" max="5419" width="10" style="1" customWidth="1"/>
    <col min="5420" max="5420" width="13.28515625" style="1" customWidth="1"/>
    <col min="5421" max="5421" width="9.140625" style="1"/>
    <col min="5422" max="5422" width="13.5703125" style="1" customWidth="1"/>
    <col min="5423" max="5425" width="9.140625" style="1"/>
    <col min="5426" max="5426" width="11.28515625" style="1" customWidth="1"/>
    <col min="5427" max="5427" width="9.140625" style="1"/>
    <col min="5428" max="5428" width="13.140625" style="1" customWidth="1"/>
    <col min="5429" max="5632" width="9.140625" style="1"/>
    <col min="5633" max="5633" width="25.5703125" style="1" customWidth="1"/>
    <col min="5634" max="5634" width="0.140625" style="1" customWidth="1"/>
    <col min="5635" max="5635" width="0" style="1" hidden="1" customWidth="1"/>
    <col min="5636" max="5641" width="9.140625" style="1"/>
    <col min="5642" max="5642" width="10" style="1" customWidth="1"/>
    <col min="5643" max="5643" width="10.140625" style="1" customWidth="1"/>
    <col min="5644" max="5647" width="9.140625" style="1"/>
    <col min="5648" max="5658" width="0" style="1" hidden="1" customWidth="1"/>
    <col min="5659" max="5662" width="9.140625" style="1"/>
    <col min="5663" max="5663" width="15.28515625" style="1" customWidth="1"/>
    <col min="5664" max="5664" width="14.7109375" style="1" customWidth="1"/>
    <col min="5665" max="5665" width="11.28515625" style="1" customWidth="1"/>
    <col min="5666" max="5666" width="14.28515625" style="1" customWidth="1"/>
    <col min="5667" max="5667" width="10.7109375" style="1" customWidth="1"/>
    <col min="5668" max="5668" width="13.7109375" style="1" customWidth="1"/>
    <col min="5669" max="5669" width="9.140625" style="1"/>
    <col min="5670" max="5670" width="13.140625" style="1" customWidth="1"/>
    <col min="5671" max="5671" width="9.140625" style="1"/>
    <col min="5672" max="5672" width="12.5703125" style="1" customWidth="1"/>
    <col min="5673" max="5673" width="9.140625" style="1"/>
    <col min="5674" max="5674" width="11.85546875" style="1" customWidth="1"/>
    <col min="5675" max="5675" width="10" style="1" customWidth="1"/>
    <col min="5676" max="5676" width="13.28515625" style="1" customWidth="1"/>
    <col min="5677" max="5677" width="9.140625" style="1"/>
    <col min="5678" max="5678" width="13.5703125" style="1" customWidth="1"/>
    <col min="5679" max="5681" width="9.140625" style="1"/>
    <col min="5682" max="5682" width="11.28515625" style="1" customWidth="1"/>
    <col min="5683" max="5683" width="9.140625" style="1"/>
    <col min="5684" max="5684" width="13.140625" style="1" customWidth="1"/>
    <col min="5685" max="5888" width="9.140625" style="1"/>
    <col min="5889" max="5889" width="25.5703125" style="1" customWidth="1"/>
    <col min="5890" max="5890" width="0.140625" style="1" customWidth="1"/>
    <col min="5891" max="5891" width="0" style="1" hidden="1" customWidth="1"/>
    <col min="5892" max="5897" width="9.140625" style="1"/>
    <col min="5898" max="5898" width="10" style="1" customWidth="1"/>
    <col min="5899" max="5899" width="10.140625" style="1" customWidth="1"/>
    <col min="5900" max="5903" width="9.140625" style="1"/>
    <col min="5904" max="5914" width="0" style="1" hidden="1" customWidth="1"/>
    <col min="5915" max="5918" width="9.140625" style="1"/>
    <col min="5919" max="5919" width="15.28515625" style="1" customWidth="1"/>
    <col min="5920" max="5920" width="14.7109375" style="1" customWidth="1"/>
    <col min="5921" max="5921" width="11.28515625" style="1" customWidth="1"/>
    <col min="5922" max="5922" width="14.28515625" style="1" customWidth="1"/>
    <col min="5923" max="5923" width="10.7109375" style="1" customWidth="1"/>
    <col min="5924" max="5924" width="13.7109375" style="1" customWidth="1"/>
    <col min="5925" max="5925" width="9.140625" style="1"/>
    <col min="5926" max="5926" width="13.140625" style="1" customWidth="1"/>
    <col min="5927" max="5927" width="9.140625" style="1"/>
    <col min="5928" max="5928" width="12.5703125" style="1" customWidth="1"/>
    <col min="5929" max="5929" width="9.140625" style="1"/>
    <col min="5930" max="5930" width="11.85546875" style="1" customWidth="1"/>
    <col min="5931" max="5931" width="10" style="1" customWidth="1"/>
    <col min="5932" max="5932" width="13.28515625" style="1" customWidth="1"/>
    <col min="5933" max="5933" width="9.140625" style="1"/>
    <col min="5934" max="5934" width="13.5703125" style="1" customWidth="1"/>
    <col min="5935" max="5937" width="9.140625" style="1"/>
    <col min="5938" max="5938" width="11.28515625" style="1" customWidth="1"/>
    <col min="5939" max="5939" width="9.140625" style="1"/>
    <col min="5940" max="5940" width="13.140625" style="1" customWidth="1"/>
    <col min="5941" max="6144" width="9.140625" style="1"/>
    <col min="6145" max="6145" width="25.5703125" style="1" customWidth="1"/>
    <col min="6146" max="6146" width="0.140625" style="1" customWidth="1"/>
    <col min="6147" max="6147" width="0" style="1" hidden="1" customWidth="1"/>
    <col min="6148" max="6153" width="9.140625" style="1"/>
    <col min="6154" max="6154" width="10" style="1" customWidth="1"/>
    <col min="6155" max="6155" width="10.140625" style="1" customWidth="1"/>
    <col min="6156" max="6159" width="9.140625" style="1"/>
    <col min="6160" max="6170" width="0" style="1" hidden="1" customWidth="1"/>
    <col min="6171" max="6174" width="9.140625" style="1"/>
    <col min="6175" max="6175" width="15.28515625" style="1" customWidth="1"/>
    <col min="6176" max="6176" width="14.7109375" style="1" customWidth="1"/>
    <col min="6177" max="6177" width="11.28515625" style="1" customWidth="1"/>
    <col min="6178" max="6178" width="14.28515625" style="1" customWidth="1"/>
    <col min="6179" max="6179" width="10.7109375" style="1" customWidth="1"/>
    <col min="6180" max="6180" width="13.7109375" style="1" customWidth="1"/>
    <col min="6181" max="6181" width="9.140625" style="1"/>
    <col min="6182" max="6182" width="13.140625" style="1" customWidth="1"/>
    <col min="6183" max="6183" width="9.140625" style="1"/>
    <col min="6184" max="6184" width="12.5703125" style="1" customWidth="1"/>
    <col min="6185" max="6185" width="9.140625" style="1"/>
    <col min="6186" max="6186" width="11.85546875" style="1" customWidth="1"/>
    <col min="6187" max="6187" width="10" style="1" customWidth="1"/>
    <col min="6188" max="6188" width="13.28515625" style="1" customWidth="1"/>
    <col min="6189" max="6189" width="9.140625" style="1"/>
    <col min="6190" max="6190" width="13.5703125" style="1" customWidth="1"/>
    <col min="6191" max="6193" width="9.140625" style="1"/>
    <col min="6194" max="6194" width="11.28515625" style="1" customWidth="1"/>
    <col min="6195" max="6195" width="9.140625" style="1"/>
    <col min="6196" max="6196" width="13.140625" style="1" customWidth="1"/>
    <col min="6197" max="6400" width="9.140625" style="1"/>
    <col min="6401" max="6401" width="25.5703125" style="1" customWidth="1"/>
    <col min="6402" max="6402" width="0.140625" style="1" customWidth="1"/>
    <col min="6403" max="6403" width="0" style="1" hidden="1" customWidth="1"/>
    <col min="6404" max="6409" width="9.140625" style="1"/>
    <col min="6410" max="6410" width="10" style="1" customWidth="1"/>
    <col min="6411" max="6411" width="10.140625" style="1" customWidth="1"/>
    <col min="6412" max="6415" width="9.140625" style="1"/>
    <col min="6416" max="6426" width="0" style="1" hidden="1" customWidth="1"/>
    <col min="6427" max="6430" width="9.140625" style="1"/>
    <col min="6431" max="6431" width="15.28515625" style="1" customWidth="1"/>
    <col min="6432" max="6432" width="14.7109375" style="1" customWidth="1"/>
    <col min="6433" max="6433" width="11.28515625" style="1" customWidth="1"/>
    <col min="6434" max="6434" width="14.28515625" style="1" customWidth="1"/>
    <col min="6435" max="6435" width="10.7109375" style="1" customWidth="1"/>
    <col min="6436" max="6436" width="13.7109375" style="1" customWidth="1"/>
    <col min="6437" max="6437" width="9.140625" style="1"/>
    <col min="6438" max="6438" width="13.140625" style="1" customWidth="1"/>
    <col min="6439" max="6439" width="9.140625" style="1"/>
    <col min="6440" max="6440" width="12.5703125" style="1" customWidth="1"/>
    <col min="6441" max="6441" width="9.140625" style="1"/>
    <col min="6442" max="6442" width="11.85546875" style="1" customWidth="1"/>
    <col min="6443" max="6443" width="10" style="1" customWidth="1"/>
    <col min="6444" max="6444" width="13.28515625" style="1" customWidth="1"/>
    <col min="6445" max="6445" width="9.140625" style="1"/>
    <col min="6446" max="6446" width="13.5703125" style="1" customWidth="1"/>
    <col min="6447" max="6449" width="9.140625" style="1"/>
    <col min="6450" max="6450" width="11.28515625" style="1" customWidth="1"/>
    <col min="6451" max="6451" width="9.140625" style="1"/>
    <col min="6452" max="6452" width="13.140625" style="1" customWidth="1"/>
    <col min="6453" max="6656" width="9.140625" style="1"/>
    <col min="6657" max="6657" width="25.5703125" style="1" customWidth="1"/>
    <col min="6658" max="6658" width="0.140625" style="1" customWidth="1"/>
    <col min="6659" max="6659" width="0" style="1" hidden="1" customWidth="1"/>
    <col min="6660" max="6665" width="9.140625" style="1"/>
    <col min="6666" max="6666" width="10" style="1" customWidth="1"/>
    <col min="6667" max="6667" width="10.140625" style="1" customWidth="1"/>
    <col min="6668" max="6671" width="9.140625" style="1"/>
    <col min="6672" max="6682" width="0" style="1" hidden="1" customWidth="1"/>
    <col min="6683" max="6686" width="9.140625" style="1"/>
    <col min="6687" max="6687" width="15.28515625" style="1" customWidth="1"/>
    <col min="6688" max="6688" width="14.7109375" style="1" customWidth="1"/>
    <col min="6689" max="6689" width="11.28515625" style="1" customWidth="1"/>
    <col min="6690" max="6690" width="14.28515625" style="1" customWidth="1"/>
    <col min="6691" max="6691" width="10.7109375" style="1" customWidth="1"/>
    <col min="6692" max="6692" width="13.7109375" style="1" customWidth="1"/>
    <col min="6693" max="6693" width="9.140625" style="1"/>
    <col min="6694" max="6694" width="13.140625" style="1" customWidth="1"/>
    <col min="6695" max="6695" width="9.140625" style="1"/>
    <col min="6696" max="6696" width="12.5703125" style="1" customWidth="1"/>
    <col min="6697" max="6697" width="9.140625" style="1"/>
    <col min="6698" max="6698" width="11.85546875" style="1" customWidth="1"/>
    <col min="6699" max="6699" width="10" style="1" customWidth="1"/>
    <col min="6700" max="6700" width="13.28515625" style="1" customWidth="1"/>
    <col min="6701" max="6701" width="9.140625" style="1"/>
    <col min="6702" max="6702" width="13.5703125" style="1" customWidth="1"/>
    <col min="6703" max="6705" width="9.140625" style="1"/>
    <col min="6706" max="6706" width="11.28515625" style="1" customWidth="1"/>
    <col min="6707" max="6707" width="9.140625" style="1"/>
    <col min="6708" max="6708" width="13.140625" style="1" customWidth="1"/>
    <col min="6709" max="6912" width="9.140625" style="1"/>
    <col min="6913" max="6913" width="25.5703125" style="1" customWidth="1"/>
    <col min="6914" max="6914" width="0.140625" style="1" customWidth="1"/>
    <col min="6915" max="6915" width="0" style="1" hidden="1" customWidth="1"/>
    <col min="6916" max="6921" width="9.140625" style="1"/>
    <col min="6922" max="6922" width="10" style="1" customWidth="1"/>
    <col min="6923" max="6923" width="10.140625" style="1" customWidth="1"/>
    <col min="6924" max="6927" width="9.140625" style="1"/>
    <col min="6928" max="6938" width="0" style="1" hidden="1" customWidth="1"/>
    <col min="6939" max="6942" width="9.140625" style="1"/>
    <col min="6943" max="6943" width="15.28515625" style="1" customWidth="1"/>
    <col min="6944" max="6944" width="14.7109375" style="1" customWidth="1"/>
    <col min="6945" max="6945" width="11.28515625" style="1" customWidth="1"/>
    <col min="6946" max="6946" width="14.28515625" style="1" customWidth="1"/>
    <col min="6947" max="6947" width="10.7109375" style="1" customWidth="1"/>
    <col min="6948" max="6948" width="13.7109375" style="1" customWidth="1"/>
    <col min="6949" max="6949" width="9.140625" style="1"/>
    <col min="6950" max="6950" width="13.140625" style="1" customWidth="1"/>
    <col min="6951" max="6951" width="9.140625" style="1"/>
    <col min="6952" max="6952" width="12.5703125" style="1" customWidth="1"/>
    <col min="6953" max="6953" width="9.140625" style="1"/>
    <col min="6954" max="6954" width="11.85546875" style="1" customWidth="1"/>
    <col min="6955" max="6955" width="10" style="1" customWidth="1"/>
    <col min="6956" max="6956" width="13.28515625" style="1" customWidth="1"/>
    <col min="6957" max="6957" width="9.140625" style="1"/>
    <col min="6958" max="6958" width="13.5703125" style="1" customWidth="1"/>
    <col min="6959" max="6961" width="9.140625" style="1"/>
    <col min="6962" max="6962" width="11.28515625" style="1" customWidth="1"/>
    <col min="6963" max="6963" width="9.140625" style="1"/>
    <col min="6964" max="6964" width="13.140625" style="1" customWidth="1"/>
    <col min="6965" max="7168" width="9.140625" style="1"/>
    <col min="7169" max="7169" width="25.5703125" style="1" customWidth="1"/>
    <col min="7170" max="7170" width="0.140625" style="1" customWidth="1"/>
    <col min="7171" max="7171" width="0" style="1" hidden="1" customWidth="1"/>
    <col min="7172" max="7177" width="9.140625" style="1"/>
    <col min="7178" max="7178" width="10" style="1" customWidth="1"/>
    <col min="7179" max="7179" width="10.140625" style="1" customWidth="1"/>
    <col min="7180" max="7183" width="9.140625" style="1"/>
    <col min="7184" max="7194" width="0" style="1" hidden="1" customWidth="1"/>
    <col min="7195" max="7198" width="9.140625" style="1"/>
    <col min="7199" max="7199" width="15.28515625" style="1" customWidth="1"/>
    <col min="7200" max="7200" width="14.7109375" style="1" customWidth="1"/>
    <col min="7201" max="7201" width="11.28515625" style="1" customWidth="1"/>
    <col min="7202" max="7202" width="14.28515625" style="1" customWidth="1"/>
    <col min="7203" max="7203" width="10.7109375" style="1" customWidth="1"/>
    <col min="7204" max="7204" width="13.7109375" style="1" customWidth="1"/>
    <col min="7205" max="7205" width="9.140625" style="1"/>
    <col min="7206" max="7206" width="13.140625" style="1" customWidth="1"/>
    <col min="7207" max="7207" width="9.140625" style="1"/>
    <col min="7208" max="7208" width="12.5703125" style="1" customWidth="1"/>
    <col min="7209" max="7209" width="9.140625" style="1"/>
    <col min="7210" max="7210" width="11.85546875" style="1" customWidth="1"/>
    <col min="7211" max="7211" width="10" style="1" customWidth="1"/>
    <col min="7212" max="7212" width="13.28515625" style="1" customWidth="1"/>
    <col min="7213" max="7213" width="9.140625" style="1"/>
    <col min="7214" max="7214" width="13.5703125" style="1" customWidth="1"/>
    <col min="7215" max="7217" width="9.140625" style="1"/>
    <col min="7218" max="7218" width="11.28515625" style="1" customWidth="1"/>
    <col min="7219" max="7219" width="9.140625" style="1"/>
    <col min="7220" max="7220" width="13.140625" style="1" customWidth="1"/>
    <col min="7221" max="7424" width="9.140625" style="1"/>
    <col min="7425" max="7425" width="25.5703125" style="1" customWidth="1"/>
    <col min="7426" max="7426" width="0.140625" style="1" customWidth="1"/>
    <col min="7427" max="7427" width="0" style="1" hidden="1" customWidth="1"/>
    <col min="7428" max="7433" width="9.140625" style="1"/>
    <col min="7434" max="7434" width="10" style="1" customWidth="1"/>
    <col min="7435" max="7435" width="10.140625" style="1" customWidth="1"/>
    <col min="7436" max="7439" width="9.140625" style="1"/>
    <col min="7440" max="7450" width="0" style="1" hidden="1" customWidth="1"/>
    <col min="7451" max="7454" width="9.140625" style="1"/>
    <col min="7455" max="7455" width="15.28515625" style="1" customWidth="1"/>
    <col min="7456" max="7456" width="14.7109375" style="1" customWidth="1"/>
    <col min="7457" max="7457" width="11.28515625" style="1" customWidth="1"/>
    <col min="7458" max="7458" width="14.28515625" style="1" customWidth="1"/>
    <col min="7459" max="7459" width="10.7109375" style="1" customWidth="1"/>
    <col min="7460" max="7460" width="13.7109375" style="1" customWidth="1"/>
    <col min="7461" max="7461" width="9.140625" style="1"/>
    <col min="7462" max="7462" width="13.140625" style="1" customWidth="1"/>
    <col min="7463" max="7463" width="9.140625" style="1"/>
    <col min="7464" max="7464" width="12.5703125" style="1" customWidth="1"/>
    <col min="7465" max="7465" width="9.140625" style="1"/>
    <col min="7466" max="7466" width="11.85546875" style="1" customWidth="1"/>
    <col min="7467" max="7467" width="10" style="1" customWidth="1"/>
    <col min="7468" max="7468" width="13.28515625" style="1" customWidth="1"/>
    <col min="7469" max="7469" width="9.140625" style="1"/>
    <col min="7470" max="7470" width="13.5703125" style="1" customWidth="1"/>
    <col min="7471" max="7473" width="9.140625" style="1"/>
    <col min="7474" max="7474" width="11.28515625" style="1" customWidth="1"/>
    <col min="7475" max="7475" width="9.140625" style="1"/>
    <col min="7476" max="7476" width="13.140625" style="1" customWidth="1"/>
    <col min="7477" max="7680" width="9.140625" style="1"/>
    <col min="7681" max="7681" width="25.5703125" style="1" customWidth="1"/>
    <col min="7682" max="7682" width="0.140625" style="1" customWidth="1"/>
    <col min="7683" max="7683" width="0" style="1" hidden="1" customWidth="1"/>
    <col min="7684" max="7689" width="9.140625" style="1"/>
    <col min="7690" max="7690" width="10" style="1" customWidth="1"/>
    <col min="7691" max="7691" width="10.140625" style="1" customWidth="1"/>
    <col min="7692" max="7695" width="9.140625" style="1"/>
    <col min="7696" max="7706" width="0" style="1" hidden="1" customWidth="1"/>
    <col min="7707" max="7710" width="9.140625" style="1"/>
    <col min="7711" max="7711" width="15.28515625" style="1" customWidth="1"/>
    <col min="7712" max="7712" width="14.7109375" style="1" customWidth="1"/>
    <col min="7713" max="7713" width="11.28515625" style="1" customWidth="1"/>
    <col min="7714" max="7714" width="14.28515625" style="1" customWidth="1"/>
    <col min="7715" max="7715" width="10.7109375" style="1" customWidth="1"/>
    <col min="7716" max="7716" width="13.7109375" style="1" customWidth="1"/>
    <col min="7717" max="7717" width="9.140625" style="1"/>
    <col min="7718" max="7718" width="13.140625" style="1" customWidth="1"/>
    <col min="7719" max="7719" width="9.140625" style="1"/>
    <col min="7720" max="7720" width="12.5703125" style="1" customWidth="1"/>
    <col min="7721" max="7721" width="9.140625" style="1"/>
    <col min="7722" max="7722" width="11.85546875" style="1" customWidth="1"/>
    <col min="7723" max="7723" width="10" style="1" customWidth="1"/>
    <col min="7724" max="7724" width="13.28515625" style="1" customWidth="1"/>
    <col min="7725" max="7725" width="9.140625" style="1"/>
    <col min="7726" max="7726" width="13.5703125" style="1" customWidth="1"/>
    <col min="7727" max="7729" width="9.140625" style="1"/>
    <col min="7730" max="7730" width="11.28515625" style="1" customWidth="1"/>
    <col min="7731" max="7731" width="9.140625" style="1"/>
    <col min="7732" max="7732" width="13.140625" style="1" customWidth="1"/>
    <col min="7733" max="7936" width="9.140625" style="1"/>
    <col min="7937" max="7937" width="25.5703125" style="1" customWidth="1"/>
    <col min="7938" max="7938" width="0.140625" style="1" customWidth="1"/>
    <col min="7939" max="7939" width="0" style="1" hidden="1" customWidth="1"/>
    <col min="7940" max="7945" width="9.140625" style="1"/>
    <col min="7946" max="7946" width="10" style="1" customWidth="1"/>
    <col min="7947" max="7947" width="10.140625" style="1" customWidth="1"/>
    <col min="7948" max="7951" width="9.140625" style="1"/>
    <col min="7952" max="7962" width="0" style="1" hidden="1" customWidth="1"/>
    <col min="7963" max="7966" width="9.140625" style="1"/>
    <col min="7967" max="7967" width="15.28515625" style="1" customWidth="1"/>
    <col min="7968" max="7968" width="14.7109375" style="1" customWidth="1"/>
    <col min="7969" max="7969" width="11.28515625" style="1" customWidth="1"/>
    <col min="7970" max="7970" width="14.28515625" style="1" customWidth="1"/>
    <col min="7971" max="7971" width="10.7109375" style="1" customWidth="1"/>
    <col min="7972" max="7972" width="13.7109375" style="1" customWidth="1"/>
    <col min="7973" max="7973" width="9.140625" style="1"/>
    <col min="7974" max="7974" width="13.140625" style="1" customWidth="1"/>
    <col min="7975" max="7975" width="9.140625" style="1"/>
    <col min="7976" max="7976" width="12.5703125" style="1" customWidth="1"/>
    <col min="7977" max="7977" width="9.140625" style="1"/>
    <col min="7978" max="7978" width="11.85546875" style="1" customWidth="1"/>
    <col min="7979" max="7979" width="10" style="1" customWidth="1"/>
    <col min="7980" max="7980" width="13.28515625" style="1" customWidth="1"/>
    <col min="7981" max="7981" width="9.140625" style="1"/>
    <col min="7982" max="7982" width="13.5703125" style="1" customWidth="1"/>
    <col min="7983" max="7985" width="9.140625" style="1"/>
    <col min="7986" max="7986" width="11.28515625" style="1" customWidth="1"/>
    <col min="7987" max="7987" width="9.140625" style="1"/>
    <col min="7988" max="7988" width="13.140625" style="1" customWidth="1"/>
    <col min="7989" max="8192" width="9.140625" style="1"/>
    <col min="8193" max="8193" width="25.5703125" style="1" customWidth="1"/>
    <col min="8194" max="8194" width="0.140625" style="1" customWidth="1"/>
    <col min="8195" max="8195" width="0" style="1" hidden="1" customWidth="1"/>
    <col min="8196" max="8201" width="9.140625" style="1"/>
    <col min="8202" max="8202" width="10" style="1" customWidth="1"/>
    <col min="8203" max="8203" width="10.140625" style="1" customWidth="1"/>
    <col min="8204" max="8207" width="9.140625" style="1"/>
    <col min="8208" max="8218" width="0" style="1" hidden="1" customWidth="1"/>
    <col min="8219" max="8222" width="9.140625" style="1"/>
    <col min="8223" max="8223" width="15.28515625" style="1" customWidth="1"/>
    <col min="8224" max="8224" width="14.7109375" style="1" customWidth="1"/>
    <col min="8225" max="8225" width="11.28515625" style="1" customWidth="1"/>
    <col min="8226" max="8226" width="14.28515625" style="1" customWidth="1"/>
    <col min="8227" max="8227" width="10.7109375" style="1" customWidth="1"/>
    <col min="8228" max="8228" width="13.7109375" style="1" customWidth="1"/>
    <col min="8229" max="8229" width="9.140625" style="1"/>
    <col min="8230" max="8230" width="13.140625" style="1" customWidth="1"/>
    <col min="8231" max="8231" width="9.140625" style="1"/>
    <col min="8232" max="8232" width="12.5703125" style="1" customWidth="1"/>
    <col min="8233" max="8233" width="9.140625" style="1"/>
    <col min="8234" max="8234" width="11.85546875" style="1" customWidth="1"/>
    <col min="8235" max="8235" width="10" style="1" customWidth="1"/>
    <col min="8236" max="8236" width="13.28515625" style="1" customWidth="1"/>
    <col min="8237" max="8237" width="9.140625" style="1"/>
    <col min="8238" max="8238" width="13.5703125" style="1" customWidth="1"/>
    <col min="8239" max="8241" width="9.140625" style="1"/>
    <col min="8242" max="8242" width="11.28515625" style="1" customWidth="1"/>
    <col min="8243" max="8243" width="9.140625" style="1"/>
    <col min="8244" max="8244" width="13.140625" style="1" customWidth="1"/>
    <col min="8245" max="8448" width="9.140625" style="1"/>
    <col min="8449" max="8449" width="25.5703125" style="1" customWidth="1"/>
    <col min="8450" max="8450" width="0.140625" style="1" customWidth="1"/>
    <col min="8451" max="8451" width="0" style="1" hidden="1" customWidth="1"/>
    <col min="8452" max="8457" width="9.140625" style="1"/>
    <col min="8458" max="8458" width="10" style="1" customWidth="1"/>
    <col min="8459" max="8459" width="10.140625" style="1" customWidth="1"/>
    <col min="8460" max="8463" width="9.140625" style="1"/>
    <col min="8464" max="8474" width="0" style="1" hidden="1" customWidth="1"/>
    <col min="8475" max="8478" width="9.140625" style="1"/>
    <col min="8479" max="8479" width="15.28515625" style="1" customWidth="1"/>
    <col min="8480" max="8480" width="14.7109375" style="1" customWidth="1"/>
    <col min="8481" max="8481" width="11.28515625" style="1" customWidth="1"/>
    <col min="8482" max="8482" width="14.28515625" style="1" customWidth="1"/>
    <col min="8483" max="8483" width="10.7109375" style="1" customWidth="1"/>
    <col min="8484" max="8484" width="13.7109375" style="1" customWidth="1"/>
    <col min="8485" max="8485" width="9.140625" style="1"/>
    <col min="8486" max="8486" width="13.140625" style="1" customWidth="1"/>
    <col min="8487" max="8487" width="9.140625" style="1"/>
    <col min="8488" max="8488" width="12.5703125" style="1" customWidth="1"/>
    <col min="8489" max="8489" width="9.140625" style="1"/>
    <col min="8490" max="8490" width="11.85546875" style="1" customWidth="1"/>
    <col min="8491" max="8491" width="10" style="1" customWidth="1"/>
    <col min="8492" max="8492" width="13.28515625" style="1" customWidth="1"/>
    <col min="8493" max="8493" width="9.140625" style="1"/>
    <col min="8494" max="8494" width="13.5703125" style="1" customWidth="1"/>
    <col min="8495" max="8497" width="9.140625" style="1"/>
    <col min="8498" max="8498" width="11.28515625" style="1" customWidth="1"/>
    <col min="8499" max="8499" width="9.140625" style="1"/>
    <col min="8500" max="8500" width="13.140625" style="1" customWidth="1"/>
    <col min="8501" max="8704" width="9.140625" style="1"/>
    <col min="8705" max="8705" width="25.5703125" style="1" customWidth="1"/>
    <col min="8706" max="8706" width="0.140625" style="1" customWidth="1"/>
    <col min="8707" max="8707" width="0" style="1" hidden="1" customWidth="1"/>
    <col min="8708" max="8713" width="9.140625" style="1"/>
    <col min="8714" max="8714" width="10" style="1" customWidth="1"/>
    <col min="8715" max="8715" width="10.140625" style="1" customWidth="1"/>
    <col min="8716" max="8719" width="9.140625" style="1"/>
    <col min="8720" max="8730" width="0" style="1" hidden="1" customWidth="1"/>
    <col min="8731" max="8734" width="9.140625" style="1"/>
    <col min="8735" max="8735" width="15.28515625" style="1" customWidth="1"/>
    <col min="8736" max="8736" width="14.7109375" style="1" customWidth="1"/>
    <col min="8737" max="8737" width="11.28515625" style="1" customWidth="1"/>
    <col min="8738" max="8738" width="14.28515625" style="1" customWidth="1"/>
    <col min="8739" max="8739" width="10.7109375" style="1" customWidth="1"/>
    <col min="8740" max="8740" width="13.7109375" style="1" customWidth="1"/>
    <col min="8741" max="8741" width="9.140625" style="1"/>
    <col min="8742" max="8742" width="13.140625" style="1" customWidth="1"/>
    <col min="8743" max="8743" width="9.140625" style="1"/>
    <col min="8744" max="8744" width="12.5703125" style="1" customWidth="1"/>
    <col min="8745" max="8745" width="9.140625" style="1"/>
    <col min="8746" max="8746" width="11.85546875" style="1" customWidth="1"/>
    <col min="8747" max="8747" width="10" style="1" customWidth="1"/>
    <col min="8748" max="8748" width="13.28515625" style="1" customWidth="1"/>
    <col min="8749" max="8749" width="9.140625" style="1"/>
    <col min="8750" max="8750" width="13.5703125" style="1" customWidth="1"/>
    <col min="8751" max="8753" width="9.140625" style="1"/>
    <col min="8754" max="8754" width="11.28515625" style="1" customWidth="1"/>
    <col min="8755" max="8755" width="9.140625" style="1"/>
    <col min="8756" max="8756" width="13.140625" style="1" customWidth="1"/>
    <col min="8757" max="8960" width="9.140625" style="1"/>
    <col min="8961" max="8961" width="25.5703125" style="1" customWidth="1"/>
    <col min="8962" max="8962" width="0.140625" style="1" customWidth="1"/>
    <col min="8963" max="8963" width="0" style="1" hidden="1" customWidth="1"/>
    <col min="8964" max="8969" width="9.140625" style="1"/>
    <col min="8970" max="8970" width="10" style="1" customWidth="1"/>
    <col min="8971" max="8971" width="10.140625" style="1" customWidth="1"/>
    <col min="8972" max="8975" width="9.140625" style="1"/>
    <col min="8976" max="8986" width="0" style="1" hidden="1" customWidth="1"/>
    <col min="8987" max="8990" width="9.140625" style="1"/>
    <col min="8991" max="8991" width="15.28515625" style="1" customWidth="1"/>
    <col min="8992" max="8992" width="14.7109375" style="1" customWidth="1"/>
    <col min="8993" max="8993" width="11.28515625" style="1" customWidth="1"/>
    <col min="8994" max="8994" width="14.28515625" style="1" customWidth="1"/>
    <col min="8995" max="8995" width="10.7109375" style="1" customWidth="1"/>
    <col min="8996" max="8996" width="13.7109375" style="1" customWidth="1"/>
    <col min="8997" max="8997" width="9.140625" style="1"/>
    <col min="8998" max="8998" width="13.140625" style="1" customWidth="1"/>
    <col min="8999" max="8999" width="9.140625" style="1"/>
    <col min="9000" max="9000" width="12.5703125" style="1" customWidth="1"/>
    <col min="9001" max="9001" width="9.140625" style="1"/>
    <col min="9002" max="9002" width="11.85546875" style="1" customWidth="1"/>
    <col min="9003" max="9003" width="10" style="1" customWidth="1"/>
    <col min="9004" max="9004" width="13.28515625" style="1" customWidth="1"/>
    <col min="9005" max="9005" width="9.140625" style="1"/>
    <col min="9006" max="9006" width="13.5703125" style="1" customWidth="1"/>
    <col min="9007" max="9009" width="9.140625" style="1"/>
    <col min="9010" max="9010" width="11.28515625" style="1" customWidth="1"/>
    <col min="9011" max="9011" width="9.140625" style="1"/>
    <col min="9012" max="9012" width="13.140625" style="1" customWidth="1"/>
    <col min="9013" max="9216" width="9.140625" style="1"/>
    <col min="9217" max="9217" width="25.5703125" style="1" customWidth="1"/>
    <col min="9218" max="9218" width="0.140625" style="1" customWidth="1"/>
    <col min="9219" max="9219" width="0" style="1" hidden="1" customWidth="1"/>
    <col min="9220" max="9225" width="9.140625" style="1"/>
    <col min="9226" max="9226" width="10" style="1" customWidth="1"/>
    <col min="9227" max="9227" width="10.140625" style="1" customWidth="1"/>
    <col min="9228" max="9231" width="9.140625" style="1"/>
    <col min="9232" max="9242" width="0" style="1" hidden="1" customWidth="1"/>
    <col min="9243" max="9246" width="9.140625" style="1"/>
    <col min="9247" max="9247" width="15.28515625" style="1" customWidth="1"/>
    <col min="9248" max="9248" width="14.7109375" style="1" customWidth="1"/>
    <col min="9249" max="9249" width="11.28515625" style="1" customWidth="1"/>
    <col min="9250" max="9250" width="14.28515625" style="1" customWidth="1"/>
    <col min="9251" max="9251" width="10.7109375" style="1" customWidth="1"/>
    <col min="9252" max="9252" width="13.7109375" style="1" customWidth="1"/>
    <col min="9253" max="9253" width="9.140625" style="1"/>
    <col min="9254" max="9254" width="13.140625" style="1" customWidth="1"/>
    <col min="9255" max="9255" width="9.140625" style="1"/>
    <col min="9256" max="9256" width="12.5703125" style="1" customWidth="1"/>
    <col min="9257" max="9257" width="9.140625" style="1"/>
    <col min="9258" max="9258" width="11.85546875" style="1" customWidth="1"/>
    <col min="9259" max="9259" width="10" style="1" customWidth="1"/>
    <col min="9260" max="9260" width="13.28515625" style="1" customWidth="1"/>
    <col min="9261" max="9261" width="9.140625" style="1"/>
    <col min="9262" max="9262" width="13.5703125" style="1" customWidth="1"/>
    <col min="9263" max="9265" width="9.140625" style="1"/>
    <col min="9266" max="9266" width="11.28515625" style="1" customWidth="1"/>
    <col min="9267" max="9267" width="9.140625" style="1"/>
    <col min="9268" max="9268" width="13.140625" style="1" customWidth="1"/>
    <col min="9269" max="9472" width="9.140625" style="1"/>
    <col min="9473" max="9473" width="25.5703125" style="1" customWidth="1"/>
    <col min="9474" max="9474" width="0.140625" style="1" customWidth="1"/>
    <col min="9475" max="9475" width="0" style="1" hidden="1" customWidth="1"/>
    <col min="9476" max="9481" width="9.140625" style="1"/>
    <col min="9482" max="9482" width="10" style="1" customWidth="1"/>
    <col min="9483" max="9483" width="10.140625" style="1" customWidth="1"/>
    <col min="9484" max="9487" width="9.140625" style="1"/>
    <col min="9488" max="9498" width="0" style="1" hidden="1" customWidth="1"/>
    <col min="9499" max="9502" width="9.140625" style="1"/>
    <col min="9503" max="9503" width="15.28515625" style="1" customWidth="1"/>
    <col min="9504" max="9504" width="14.7109375" style="1" customWidth="1"/>
    <col min="9505" max="9505" width="11.28515625" style="1" customWidth="1"/>
    <col min="9506" max="9506" width="14.28515625" style="1" customWidth="1"/>
    <col min="9507" max="9507" width="10.7109375" style="1" customWidth="1"/>
    <col min="9508" max="9508" width="13.7109375" style="1" customWidth="1"/>
    <col min="9509" max="9509" width="9.140625" style="1"/>
    <col min="9510" max="9510" width="13.140625" style="1" customWidth="1"/>
    <col min="9511" max="9511" width="9.140625" style="1"/>
    <col min="9512" max="9512" width="12.5703125" style="1" customWidth="1"/>
    <col min="9513" max="9513" width="9.140625" style="1"/>
    <col min="9514" max="9514" width="11.85546875" style="1" customWidth="1"/>
    <col min="9515" max="9515" width="10" style="1" customWidth="1"/>
    <col min="9516" max="9516" width="13.28515625" style="1" customWidth="1"/>
    <col min="9517" max="9517" width="9.140625" style="1"/>
    <col min="9518" max="9518" width="13.5703125" style="1" customWidth="1"/>
    <col min="9519" max="9521" width="9.140625" style="1"/>
    <col min="9522" max="9522" width="11.28515625" style="1" customWidth="1"/>
    <col min="9523" max="9523" width="9.140625" style="1"/>
    <col min="9524" max="9524" width="13.140625" style="1" customWidth="1"/>
    <col min="9525" max="9728" width="9.140625" style="1"/>
    <col min="9729" max="9729" width="25.5703125" style="1" customWidth="1"/>
    <col min="9730" max="9730" width="0.140625" style="1" customWidth="1"/>
    <col min="9731" max="9731" width="0" style="1" hidden="1" customWidth="1"/>
    <col min="9732" max="9737" width="9.140625" style="1"/>
    <col min="9738" max="9738" width="10" style="1" customWidth="1"/>
    <col min="9739" max="9739" width="10.140625" style="1" customWidth="1"/>
    <col min="9740" max="9743" width="9.140625" style="1"/>
    <col min="9744" max="9754" width="0" style="1" hidden="1" customWidth="1"/>
    <col min="9755" max="9758" width="9.140625" style="1"/>
    <col min="9759" max="9759" width="15.28515625" style="1" customWidth="1"/>
    <col min="9760" max="9760" width="14.7109375" style="1" customWidth="1"/>
    <col min="9761" max="9761" width="11.28515625" style="1" customWidth="1"/>
    <col min="9762" max="9762" width="14.28515625" style="1" customWidth="1"/>
    <col min="9763" max="9763" width="10.7109375" style="1" customWidth="1"/>
    <col min="9764" max="9764" width="13.7109375" style="1" customWidth="1"/>
    <col min="9765" max="9765" width="9.140625" style="1"/>
    <col min="9766" max="9766" width="13.140625" style="1" customWidth="1"/>
    <col min="9767" max="9767" width="9.140625" style="1"/>
    <col min="9768" max="9768" width="12.5703125" style="1" customWidth="1"/>
    <col min="9769" max="9769" width="9.140625" style="1"/>
    <col min="9770" max="9770" width="11.85546875" style="1" customWidth="1"/>
    <col min="9771" max="9771" width="10" style="1" customWidth="1"/>
    <col min="9772" max="9772" width="13.28515625" style="1" customWidth="1"/>
    <col min="9773" max="9773" width="9.140625" style="1"/>
    <col min="9774" max="9774" width="13.5703125" style="1" customWidth="1"/>
    <col min="9775" max="9777" width="9.140625" style="1"/>
    <col min="9778" max="9778" width="11.28515625" style="1" customWidth="1"/>
    <col min="9779" max="9779" width="9.140625" style="1"/>
    <col min="9780" max="9780" width="13.140625" style="1" customWidth="1"/>
    <col min="9781" max="9984" width="9.140625" style="1"/>
    <col min="9985" max="9985" width="25.5703125" style="1" customWidth="1"/>
    <col min="9986" max="9986" width="0.140625" style="1" customWidth="1"/>
    <col min="9987" max="9987" width="0" style="1" hidden="1" customWidth="1"/>
    <col min="9988" max="9993" width="9.140625" style="1"/>
    <col min="9994" max="9994" width="10" style="1" customWidth="1"/>
    <col min="9995" max="9995" width="10.140625" style="1" customWidth="1"/>
    <col min="9996" max="9999" width="9.140625" style="1"/>
    <col min="10000" max="10010" width="0" style="1" hidden="1" customWidth="1"/>
    <col min="10011" max="10014" width="9.140625" style="1"/>
    <col min="10015" max="10015" width="15.28515625" style="1" customWidth="1"/>
    <col min="10016" max="10016" width="14.7109375" style="1" customWidth="1"/>
    <col min="10017" max="10017" width="11.28515625" style="1" customWidth="1"/>
    <col min="10018" max="10018" width="14.28515625" style="1" customWidth="1"/>
    <col min="10019" max="10019" width="10.7109375" style="1" customWidth="1"/>
    <col min="10020" max="10020" width="13.7109375" style="1" customWidth="1"/>
    <col min="10021" max="10021" width="9.140625" style="1"/>
    <col min="10022" max="10022" width="13.140625" style="1" customWidth="1"/>
    <col min="10023" max="10023" width="9.140625" style="1"/>
    <col min="10024" max="10024" width="12.5703125" style="1" customWidth="1"/>
    <col min="10025" max="10025" width="9.140625" style="1"/>
    <col min="10026" max="10026" width="11.85546875" style="1" customWidth="1"/>
    <col min="10027" max="10027" width="10" style="1" customWidth="1"/>
    <col min="10028" max="10028" width="13.28515625" style="1" customWidth="1"/>
    <col min="10029" max="10029" width="9.140625" style="1"/>
    <col min="10030" max="10030" width="13.5703125" style="1" customWidth="1"/>
    <col min="10031" max="10033" width="9.140625" style="1"/>
    <col min="10034" max="10034" width="11.28515625" style="1" customWidth="1"/>
    <col min="10035" max="10035" width="9.140625" style="1"/>
    <col min="10036" max="10036" width="13.140625" style="1" customWidth="1"/>
    <col min="10037" max="10240" width="9.140625" style="1"/>
    <col min="10241" max="10241" width="25.5703125" style="1" customWidth="1"/>
    <col min="10242" max="10242" width="0.140625" style="1" customWidth="1"/>
    <col min="10243" max="10243" width="0" style="1" hidden="1" customWidth="1"/>
    <col min="10244" max="10249" width="9.140625" style="1"/>
    <col min="10250" max="10250" width="10" style="1" customWidth="1"/>
    <col min="10251" max="10251" width="10.140625" style="1" customWidth="1"/>
    <col min="10252" max="10255" width="9.140625" style="1"/>
    <col min="10256" max="10266" width="0" style="1" hidden="1" customWidth="1"/>
    <col min="10267" max="10270" width="9.140625" style="1"/>
    <col min="10271" max="10271" width="15.28515625" style="1" customWidth="1"/>
    <col min="10272" max="10272" width="14.7109375" style="1" customWidth="1"/>
    <col min="10273" max="10273" width="11.28515625" style="1" customWidth="1"/>
    <col min="10274" max="10274" width="14.28515625" style="1" customWidth="1"/>
    <col min="10275" max="10275" width="10.7109375" style="1" customWidth="1"/>
    <col min="10276" max="10276" width="13.7109375" style="1" customWidth="1"/>
    <col min="10277" max="10277" width="9.140625" style="1"/>
    <col min="10278" max="10278" width="13.140625" style="1" customWidth="1"/>
    <col min="10279" max="10279" width="9.140625" style="1"/>
    <col min="10280" max="10280" width="12.5703125" style="1" customWidth="1"/>
    <col min="10281" max="10281" width="9.140625" style="1"/>
    <col min="10282" max="10282" width="11.85546875" style="1" customWidth="1"/>
    <col min="10283" max="10283" width="10" style="1" customWidth="1"/>
    <col min="10284" max="10284" width="13.28515625" style="1" customWidth="1"/>
    <col min="10285" max="10285" width="9.140625" style="1"/>
    <col min="10286" max="10286" width="13.5703125" style="1" customWidth="1"/>
    <col min="10287" max="10289" width="9.140625" style="1"/>
    <col min="10290" max="10290" width="11.28515625" style="1" customWidth="1"/>
    <col min="10291" max="10291" width="9.140625" style="1"/>
    <col min="10292" max="10292" width="13.140625" style="1" customWidth="1"/>
    <col min="10293" max="10496" width="9.140625" style="1"/>
    <col min="10497" max="10497" width="25.5703125" style="1" customWidth="1"/>
    <col min="10498" max="10498" width="0.140625" style="1" customWidth="1"/>
    <col min="10499" max="10499" width="0" style="1" hidden="1" customWidth="1"/>
    <col min="10500" max="10505" width="9.140625" style="1"/>
    <col min="10506" max="10506" width="10" style="1" customWidth="1"/>
    <col min="10507" max="10507" width="10.140625" style="1" customWidth="1"/>
    <col min="10508" max="10511" width="9.140625" style="1"/>
    <col min="10512" max="10522" width="0" style="1" hidden="1" customWidth="1"/>
    <col min="10523" max="10526" width="9.140625" style="1"/>
    <col min="10527" max="10527" width="15.28515625" style="1" customWidth="1"/>
    <col min="10528" max="10528" width="14.7109375" style="1" customWidth="1"/>
    <col min="10529" max="10529" width="11.28515625" style="1" customWidth="1"/>
    <col min="10530" max="10530" width="14.28515625" style="1" customWidth="1"/>
    <col min="10531" max="10531" width="10.7109375" style="1" customWidth="1"/>
    <col min="10532" max="10532" width="13.7109375" style="1" customWidth="1"/>
    <col min="10533" max="10533" width="9.140625" style="1"/>
    <col min="10534" max="10534" width="13.140625" style="1" customWidth="1"/>
    <col min="10535" max="10535" width="9.140625" style="1"/>
    <col min="10536" max="10536" width="12.5703125" style="1" customWidth="1"/>
    <col min="10537" max="10537" width="9.140625" style="1"/>
    <col min="10538" max="10538" width="11.85546875" style="1" customWidth="1"/>
    <col min="10539" max="10539" width="10" style="1" customWidth="1"/>
    <col min="10540" max="10540" width="13.28515625" style="1" customWidth="1"/>
    <col min="10541" max="10541" width="9.140625" style="1"/>
    <col min="10542" max="10542" width="13.5703125" style="1" customWidth="1"/>
    <col min="10543" max="10545" width="9.140625" style="1"/>
    <col min="10546" max="10546" width="11.28515625" style="1" customWidth="1"/>
    <col min="10547" max="10547" width="9.140625" style="1"/>
    <col min="10548" max="10548" width="13.140625" style="1" customWidth="1"/>
    <col min="10549" max="10752" width="9.140625" style="1"/>
    <col min="10753" max="10753" width="25.5703125" style="1" customWidth="1"/>
    <col min="10754" max="10754" width="0.140625" style="1" customWidth="1"/>
    <col min="10755" max="10755" width="0" style="1" hidden="1" customWidth="1"/>
    <col min="10756" max="10761" width="9.140625" style="1"/>
    <col min="10762" max="10762" width="10" style="1" customWidth="1"/>
    <col min="10763" max="10763" width="10.140625" style="1" customWidth="1"/>
    <col min="10764" max="10767" width="9.140625" style="1"/>
    <col min="10768" max="10778" width="0" style="1" hidden="1" customWidth="1"/>
    <col min="10779" max="10782" width="9.140625" style="1"/>
    <col min="10783" max="10783" width="15.28515625" style="1" customWidth="1"/>
    <col min="10784" max="10784" width="14.7109375" style="1" customWidth="1"/>
    <col min="10785" max="10785" width="11.28515625" style="1" customWidth="1"/>
    <col min="10786" max="10786" width="14.28515625" style="1" customWidth="1"/>
    <col min="10787" max="10787" width="10.7109375" style="1" customWidth="1"/>
    <col min="10788" max="10788" width="13.7109375" style="1" customWidth="1"/>
    <col min="10789" max="10789" width="9.140625" style="1"/>
    <col min="10790" max="10790" width="13.140625" style="1" customWidth="1"/>
    <col min="10791" max="10791" width="9.140625" style="1"/>
    <col min="10792" max="10792" width="12.5703125" style="1" customWidth="1"/>
    <col min="10793" max="10793" width="9.140625" style="1"/>
    <col min="10794" max="10794" width="11.85546875" style="1" customWidth="1"/>
    <col min="10795" max="10795" width="10" style="1" customWidth="1"/>
    <col min="10796" max="10796" width="13.28515625" style="1" customWidth="1"/>
    <col min="10797" max="10797" width="9.140625" style="1"/>
    <col min="10798" max="10798" width="13.5703125" style="1" customWidth="1"/>
    <col min="10799" max="10801" width="9.140625" style="1"/>
    <col min="10802" max="10802" width="11.28515625" style="1" customWidth="1"/>
    <col min="10803" max="10803" width="9.140625" style="1"/>
    <col min="10804" max="10804" width="13.140625" style="1" customWidth="1"/>
    <col min="10805" max="11008" width="9.140625" style="1"/>
    <col min="11009" max="11009" width="25.5703125" style="1" customWidth="1"/>
    <col min="11010" max="11010" width="0.140625" style="1" customWidth="1"/>
    <col min="11011" max="11011" width="0" style="1" hidden="1" customWidth="1"/>
    <col min="11012" max="11017" width="9.140625" style="1"/>
    <col min="11018" max="11018" width="10" style="1" customWidth="1"/>
    <col min="11019" max="11019" width="10.140625" style="1" customWidth="1"/>
    <col min="11020" max="11023" width="9.140625" style="1"/>
    <col min="11024" max="11034" width="0" style="1" hidden="1" customWidth="1"/>
    <col min="11035" max="11038" width="9.140625" style="1"/>
    <col min="11039" max="11039" width="15.28515625" style="1" customWidth="1"/>
    <col min="11040" max="11040" width="14.7109375" style="1" customWidth="1"/>
    <col min="11041" max="11041" width="11.28515625" style="1" customWidth="1"/>
    <col min="11042" max="11042" width="14.28515625" style="1" customWidth="1"/>
    <col min="11043" max="11043" width="10.7109375" style="1" customWidth="1"/>
    <col min="11044" max="11044" width="13.7109375" style="1" customWidth="1"/>
    <col min="11045" max="11045" width="9.140625" style="1"/>
    <col min="11046" max="11046" width="13.140625" style="1" customWidth="1"/>
    <col min="11047" max="11047" width="9.140625" style="1"/>
    <col min="11048" max="11048" width="12.5703125" style="1" customWidth="1"/>
    <col min="11049" max="11049" width="9.140625" style="1"/>
    <col min="11050" max="11050" width="11.85546875" style="1" customWidth="1"/>
    <col min="11051" max="11051" width="10" style="1" customWidth="1"/>
    <col min="11052" max="11052" width="13.28515625" style="1" customWidth="1"/>
    <col min="11053" max="11053" width="9.140625" style="1"/>
    <col min="11054" max="11054" width="13.5703125" style="1" customWidth="1"/>
    <col min="11055" max="11057" width="9.140625" style="1"/>
    <col min="11058" max="11058" width="11.28515625" style="1" customWidth="1"/>
    <col min="11059" max="11059" width="9.140625" style="1"/>
    <col min="11060" max="11060" width="13.140625" style="1" customWidth="1"/>
    <col min="11061" max="11264" width="9.140625" style="1"/>
    <col min="11265" max="11265" width="25.5703125" style="1" customWidth="1"/>
    <col min="11266" max="11266" width="0.140625" style="1" customWidth="1"/>
    <col min="11267" max="11267" width="0" style="1" hidden="1" customWidth="1"/>
    <col min="11268" max="11273" width="9.140625" style="1"/>
    <col min="11274" max="11274" width="10" style="1" customWidth="1"/>
    <col min="11275" max="11275" width="10.140625" style="1" customWidth="1"/>
    <col min="11276" max="11279" width="9.140625" style="1"/>
    <col min="11280" max="11290" width="0" style="1" hidden="1" customWidth="1"/>
    <col min="11291" max="11294" width="9.140625" style="1"/>
    <col min="11295" max="11295" width="15.28515625" style="1" customWidth="1"/>
    <col min="11296" max="11296" width="14.7109375" style="1" customWidth="1"/>
    <col min="11297" max="11297" width="11.28515625" style="1" customWidth="1"/>
    <col min="11298" max="11298" width="14.28515625" style="1" customWidth="1"/>
    <col min="11299" max="11299" width="10.7109375" style="1" customWidth="1"/>
    <col min="11300" max="11300" width="13.7109375" style="1" customWidth="1"/>
    <col min="11301" max="11301" width="9.140625" style="1"/>
    <col min="11302" max="11302" width="13.140625" style="1" customWidth="1"/>
    <col min="11303" max="11303" width="9.140625" style="1"/>
    <col min="11304" max="11304" width="12.5703125" style="1" customWidth="1"/>
    <col min="11305" max="11305" width="9.140625" style="1"/>
    <col min="11306" max="11306" width="11.85546875" style="1" customWidth="1"/>
    <col min="11307" max="11307" width="10" style="1" customWidth="1"/>
    <col min="11308" max="11308" width="13.28515625" style="1" customWidth="1"/>
    <col min="11309" max="11309" width="9.140625" style="1"/>
    <col min="11310" max="11310" width="13.5703125" style="1" customWidth="1"/>
    <col min="11311" max="11313" width="9.140625" style="1"/>
    <col min="11314" max="11314" width="11.28515625" style="1" customWidth="1"/>
    <col min="11315" max="11315" width="9.140625" style="1"/>
    <col min="11316" max="11316" width="13.140625" style="1" customWidth="1"/>
    <col min="11317" max="11520" width="9.140625" style="1"/>
    <col min="11521" max="11521" width="25.5703125" style="1" customWidth="1"/>
    <col min="11522" max="11522" width="0.140625" style="1" customWidth="1"/>
    <col min="11523" max="11523" width="0" style="1" hidden="1" customWidth="1"/>
    <col min="11524" max="11529" width="9.140625" style="1"/>
    <col min="11530" max="11530" width="10" style="1" customWidth="1"/>
    <col min="11531" max="11531" width="10.140625" style="1" customWidth="1"/>
    <col min="11532" max="11535" width="9.140625" style="1"/>
    <col min="11536" max="11546" width="0" style="1" hidden="1" customWidth="1"/>
    <col min="11547" max="11550" width="9.140625" style="1"/>
    <col min="11551" max="11551" width="15.28515625" style="1" customWidth="1"/>
    <col min="11552" max="11552" width="14.7109375" style="1" customWidth="1"/>
    <col min="11553" max="11553" width="11.28515625" style="1" customWidth="1"/>
    <col min="11554" max="11554" width="14.28515625" style="1" customWidth="1"/>
    <col min="11555" max="11555" width="10.7109375" style="1" customWidth="1"/>
    <col min="11556" max="11556" width="13.7109375" style="1" customWidth="1"/>
    <col min="11557" max="11557" width="9.140625" style="1"/>
    <col min="11558" max="11558" width="13.140625" style="1" customWidth="1"/>
    <col min="11559" max="11559" width="9.140625" style="1"/>
    <col min="11560" max="11560" width="12.5703125" style="1" customWidth="1"/>
    <col min="11561" max="11561" width="9.140625" style="1"/>
    <col min="11562" max="11562" width="11.85546875" style="1" customWidth="1"/>
    <col min="11563" max="11563" width="10" style="1" customWidth="1"/>
    <col min="11564" max="11564" width="13.28515625" style="1" customWidth="1"/>
    <col min="11565" max="11565" width="9.140625" style="1"/>
    <col min="11566" max="11566" width="13.5703125" style="1" customWidth="1"/>
    <col min="11567" max="11569" width="9.140625" style="1"/>
    <col min="11570" max="11570" width="11.28515625" style="1" customWidth="1"/>
    <col min="11571" max="11571" width="9.140625" style="1"/>
    <col min="11572" max="11572" width="13.140625" style="1" customWidth="1"/>
    <col min="11573" max="11776" width="9.140625" style="1"/>
    <col min="11777" max="11777" width="25.5703125" style="1" customWidth="1"/>
    <col min="11778" max="11778" width="0.140625" style="1" customWidth="1"/>
    <col min="11779" max="11779" width="0" style="1" hidden="1" customWidth="1"/>
    <col min="11780" max="11785" width="9.140625" style="1"/>
    <col min="11786" max="11786" width="10" style="1" customWidth="1"/>
    <col min="11787" max="11787" width="10.140625" style="1" customWidth="1"/>
    <col min="11788" max="11791" width="9.140625" style="1"/>
    <col min="11792" max="11802" width="0" style="1" hidden="1" customWidth="1"/>
    <col min="11803" max="11806" width="9.140625" style="1"/>
    <col min="11807" max="11807" width="15.28515625" style="1" customWidth="1"/>
    <col min="11808" max="11808" width="14.7109375" style="1" customWidth="1"/>
    <col min="11809" max="11809" width="11.28515625" style="1" customWidth="1"/>
    <col min="11810" max="11810" width="14.28515625" style="1" customWidth="1"/>
    <col min="11811" max="11811" width="10.7109375" style="1" customWidth="1"/>
    <col min="11812" max="11812" width="13.7109375" style="1" customWidth="1"/>
    <col min="11813" max="11813" width="9.140625" style="1"/>
    <col min="11814" max="11814" width="13.140625" style="1" customWidth="1"/>
    <col min="11815" max="11815" width="9.140625" style="1"/>
    <col min="11816" max="11816" width="12.5703125" style="1" customWidth="1"/>
    <col min="11817" max="11817" width="9.140625" style="1"/>
    <col min="11818" max="11818" width="11.85546875" style="1" customWidth="1"/>
    <col min="11819" max="11819" width="10" style="1" customWidth="1"/>
    <col min="11820" max="11820" width="13.28515625" style="1" customWidth="1"/>
    <col min="11821" max="11821" width="9.140625" style="1"/>
    <col min="11822" max="11822" width="13.5703125" style="1" customWidth="1"/>
    <col min="11823" max="11825" width="9.140625" style="1"/>
    <col min="11826" max="11826" width="11.28515625" style="1" customWidth="1"/>
    <col min="11827" max="11827" width="9.140625" style="1"/>
    <col min="11828" max="11828" width="13.140625" style="1" customWidth="1"/>
    <col min="11829" max="12032" width="9.140625" style="1"/>
    <col min="12033" max="12033" width="25.5703125" style="1" customWidth="1"/>
    <col min="12034" max="12034" width="0.140625" style="1" customWidth="1"/>
    <col min="12035" max="12035" width="0" style="1" hidden="1" customWidth="1"/>
    <col min="12036" max="12041" width="9.140625" style="1"/>
    <col min="12042" max="12042" width="10" style="1" customWidth="1"/>
    <col min="12043" max="12043" width="10.140625" style="1" customWidth="1"/>
    <col min="12044" max="12047" width="9.140625" style="1"/>
    <col min="12048" max="12058" width="0" style="1" hidden="1" customWidth="1"/>
    <col min="12059" max="12062" width="9.140625" style="1"/>
    <col min="12063" max="12063" width="15.28515625" style="1" customWidth="1"/>
    <col min="12064" max="12064" width="14.7109375" style="1" customWidth="1"/>
    <col min="12065" max="12065" width="11.28515625" style="1" customWidth="1"/>
    <col min="12066" max="12066" width="14.28515625" style="1" customWidth="1"/>
    <col min="12067" max="12067" width="10.7109375" style="1" customWidth="1"/>
    <col min="12068" max="12068" width="13.7109375" style="1" customWidth="1"/>
    <col min="12069" max="12069" width="9.140625" style="1"/>
    <col min="12070" max="12070" width="13.140625" style="1" customWidth="1"/>
    <col min="12071" max="12071" width="9.140625" style="1"/>
    <col min="12072" max="12072" width="12.5703125" style="1" customWidth="1"/>
    <col min="12073" max="12073" width="9.140625" style="1"/>
    <col min="12074" max="12074" width="11.85546875" style="1" customWidth="1"/>
    <col min="12075" max="12075" width="10" style="1" customWidth="1"/>
    <col min="12076" max="12076" width="13.28515625" style="1" customWidth="1"/>
    <col min="12077" max="12077" width="9.140625" style="1"/>
    <col min="12078" max="12078" width="13.5703125" style="1" customWidth="1"/>
    <col min="12079" max="12081" width="9.140625" style="1"/>
    <col min="12082" max="12082" width="11.28515625" style="1" customWidth="1"/>
    <col min="12083" max="12083" width="9.140625" style="1"/>
    <col min="12084" max="12084" width="13.140625" style="1" customWidth="1"/>
    <col min="12085" max="12288" width="9.140625" style="1"/>
    <col min="12289" max="12289" width="25.5703125" style="1" customWidth="1"/>
    <col min="12290" max="12290" width="0.140625" style="1" customWidth="1"/>
    <col min="12291" max="12291" width="0" style="1" hidden="1" customWidth="1"/>
    <col min="12292" max="12297" width="9.140625" style="1"/>
    <col min="12298" max="12298" width="10" style="1" customWidth="1"/>
    <col min="12299" max="12299" width="10.140625" style="1" customWidth="1"/>
    <col min="12300" max="12303" width="9.140625" style="1"/>
    <col min="12304" max="12314" width="0" style="1" hidden="1" customWidth="1"/>
    <col min="12315" max="12318" width="9.140625" style="1"/>
    <col min="12319" max="12319" width="15.28515625" style="1" customWidth="1"/>
    <col min="12320" max="12320" width="14.7109375" style="1" customWidth="1"/>
    <col min="12321" max="12321" width="11.28515625" style="1" customWidth="1"/>
    <col min="12322" max="12322" width="14.28515625" style="1" customWidth="1"/>
    <col min="12323" max="12323" width="10.7109375" style="1" customWidth="1"/>
    <col min="12324" max="12324" width="13.7109375" style="1" customWidth="1"/>
    <col min="12325" max="12325" width="9.140625" style="1"/>
    <col min="12326" max="12326" width="13.140625" style="1" customWidth="1"/>
    <col min="12327" max="12327" width="9.140625" style="1"/>
    <col min="12328" max="12328" width="12.5703125" style="1" customWidth="1"/>
    <col min="12329" max="12329" width="9.140625" style="1"/>
    <col min="12330" max="12330" width="11.85546875" style="1" customWidth="1"/>
    <col min="12331" max="12331" width="10" style="1" customWidth="1"/>
    <col min="12332" max="12332" width="13.28515625" style="1" customWidth="1"/>
    <col min="12333" max="12333" width="9.140625" style="1"/>
    <col min="12334" max="12334" width="13.5703125" style="1" customWidth="1"/>
    <col min="12335" max="12337" width="9.140625" style="1"/>
    <col min="12338" max="12338" width="11.28515625" style="1" customWidth="1"/>
    <col min="12339" max="12339" width="9.140625" style="1"/>
    <col min="12340" max="12340" width="13.140625" style="1" customWidth="1"/>
    <col min="12341" max="12544" width="9.140625" style="1"/>
    <col min="12545" max="12545" width="25.5703125" style="1" customWidth="1"/>
    <col min="12546" max="12546" width="0.140625" style="1" customWidth="1"/>
    <col min="12547" max="12547" width="0" style="1" hidden="1" customWidth="1"/>
    <col min="12548" max="12553" width="9.140625" style="1"/>
    <col min="12554" max="12554" width="10" style="1" customWidth="1"/>
    <col min="12555" max="12555" width="10.140625" style="1" customWidth="1"/>
    <col min="12556" max="12559" width="9.140625" style="1"/>
    <col min="12560" max="12570" width="0" style="1" hidden="1" customWidth="1"/>
    <col min="12571" max="12574" width="9.140625" style="1"/>
    <col min="12575" max="12575" width="15.28515625" style="1" customWidth="1"/>
    <col min="12576" max="12576" width="14.7109375" style="1" customWidth="1"/>
    <col min="12577" max="12577" width="11.28515625" style="1" customWidth="1"/>
    <col min="12578" max="12578" width="14.28515625" style="1" customWidth="1"/>
    <col min="12579" max="12579" width="10.7109375" style="1" customWidth="1"/>
    <col min="12580" max="12580" width="13.7109375" style="1" customWidth="1"/>
    <col min="12581" max="12581" width="9.140625" style="1"/>
    <col min="12582" max="12582" width="13.140625" style="1" customWidth="1"/>
    <col min="12583" max="12583" width="9.140625" style="1"/>
    <col min="12584" max="12584" width="12.5703125" style="1" customWidth="1"/>
    <col min="12585" max="12585" width="9.140625" style="1"/>
    <col min="12586" max="12586" width="11.85546875" style="1" customWidth="1"/>
    <col min="12587" max="12587" width="10" style="1" customWidth="1"/>
    <col min="12588" max="12588" width="13.28515625" style="1" customWidth="1"/>
    <col min="12589" max="12589" width="9.140625" style="1"/>
    <col min="12590" max="12590" width="13.5703125" style="1" customWidth="1"/>
    <col min="12591" max="12593" width="9.140625" style="1"/>
    <col min="12594" max="12594" width="11.28515625" style="1" customWidth="1"/>
    <col min="12595" max="12595" width="9.140625" style="1"/>
    <col min="12596" max="12596" width="13.140625" style="1" customWidth="1"/>
    <col min="12597" max="12800" width="9.140625" style="1"/>
    <col min="12801" max="12801" width="25.5703125" style="1" customWidth="1"/>
    <col min="12802" max="12802" width="0.140625" style="1" customWidth="1"/>
    <col min="12803" max="12803" width="0" style="1" hidden="1" customWidth="1"/>
    <col min="12804" max="12809" width="9.140625" style="1"/>
    <col min="12810" max="12810" width="10" style="1" customWidth="1"/>
    <col min="12811" max="12811" width="10.140625" style="1" customWidth="1"/>
    <col min="12812" max="12815" width="9.140625" style="1"/>
    <col min="12816" max="12826" width="0" style="1" hidden="1" customWidth="1"/>
    <col min="12827" max="12830" width="9.140625" style="1"/>
    <col min="12831" max="12831" width="15.28515625" style="1" customWidth="1"/>
    <col min="12832" max="12832" width="14.7109375" style="1" customWidth="1"/>
    <col min="12833" max="12833" width="11.28515625" style="1" customWidth="1"/>
    <col min="12834" max="12834" width="14.28515625" style="1" customWidth="1"/>
    <col min="12835" max="12835" width="10.7109375" style="1" customWidth="1"/>
    <col min="12836" max="12836" width="13.7109375" style="1" customWidth="1"/>
    <col min="12837" max="12837" width="9.140625" style="1"/>
    <col min="12838" max="12838" width="13.140625" style="1" customWidth="1"/>
    <col min="12839" max="12839" width="9.140625" style="1"/>
    <col min="12840" max="12840" width="12.5703125" style="1" customWidth="1"/>
    <col min="12841" max="12841" width="9.140625" style="1"/>
    <col min="12842" max="12842" width="11.85546875" style="1" customWidth="1"/>
    <col min="12843" max="12843" width="10" style="1" customWidth="1"/>
    <col min="12844" max="12844" width="13.28515625" style="1" customWidth="1"/>
    <col min="12845" max="12845" width="9.140625" style="1"/>
    <col min="12846" max="12846" width="13.5703125" style="1" customWidth="1"/>
    <col min="12847" max="12849" width="9.140625" style="1"/>
    <col min="12850" max="12850" width="11.28515625" style="1" customWidth="1"/>
    <col min="12851" max="12851" width="9.140625" style="1"/>
    <col min="12852" max="12852" width="13.140625" style="1" customWidth="1"/>
    <col min="12853" max="13056" width="9.140625" style="1"/>
    <col min="13057" max="13057" width="25.5703125" style="1" customWidth="1"/>
    <col min="13058" max="13058" width="0.140625" style="1" customWidth="1"/>
    <col min="13059" max="13059" width="0" style="1" hidden="1" customWidth="1"/>
    <col min="13060" max="13065" width="9.140625" style="1"/>
    <col min="13066" max="13066" width="10" style="1" customWidth="1"/>
    <col min="13067" max="13067" width="10.140625" style="1" customWidth="1"/>
    <col min="13068" max="13071" width="9.140625" style="1"/>
    <col min="13072" max="13082" width="0" style="1" hidden="1" customWidth="1"/>
    <col min="13083" max="13086" width="9.140625" style="1"/>
    <col min="13087" max="13087" width="15.28515625" style="1" customWidth="1"/>
    <col min="13088" max="13088" width="14.7109375" style="1" customWidth="1"/>
    <col min="13089" max="13089" width="11.28515625" style="1" customWidth="1"/>
    <col min="13090" max="13090" width="14.28515625" style="1" customWidth="1"/>
    <col min="13091" max="13091" width="10.7109375" style="1" customWidth="1"/>
    <col min="13092" max="13092" width="13.7109375" style="1" customWidth="1"/>
    <col min="13093" max="13093" width="9.140625" style="1"/>
    <col min="13094" max="13094" width="13.140625" style="1" customWidth="1"/>
    <col min="13095" max="13095" width="9.140625" style="1"/>
    <col min="13096" max="13096" width="12.5703125" style="1" customWidth="1"/>
    <col min="13097" max="13097" width="9.140625" style="1"/>
    <col min="13098" max="13098" width="11.85546875" style="1" customWidth="1"/>
    <col min="13099" max="13099" width="10" style="1" customWidth="1"/>
    <col min="13100" max="13100" width="13.28515625" style="1" customWidth="1"/>
    <col min="13101" max="13101" width="9.140625" style="1"/>
    <col min="13102" max="13102" width="13.5703125" style="1" customWidth="1"/>
    <col min="13103" max="13105" width="9.140625" style="1"/>
    <col min="13106" max="13106" width="11.28515625" style="1" customWidth="1"/>
    <col min="13107" max="13107" width="9.140625" style="1"/>
    <col min="13108" max="13108" width="13.140625" style="1" customWidth="1"/>
    <col min="13109" max="13312" width="9.140625" style="1"/>
    <col min="13313" max="13313" width="25.5703125" style="1" customWidth="1"/>
    <col min="13314" max="13314" width="0.140625" style="1" customWidth="1"/>
    <col min="13315" max="13315" width="0" style="1" hidden="1" customWidth="1"/>
    <col min="13316" max="13321" width="9.140625" style="1"/>
    <col min="13322" max="13322" width="10" style="1" customWidth="1"/>
    <col min="13323" max="13323" width="10.140625" style="1" customWidth="1"/>
    <col min="13324" max="13327" width="9.140625" style="1"/>
    <col min="13328" max="13338" width="0" style="1" hidden="1" customWidth="1"/>
    <col min="13339" max="13342" width="9.140625" style="1"/>
    <col min="13343" max="13343" width="15.28515625" style="1" customWidth="1"/>
    <col min="13344" max="13344" width="14.7109375" style="1" customWidth="1"/>
    <col min="13345" max="13345" width="11.28515625" style="1" customWidth="1"/>
    <col min="13346" max="13346" width="14.28515625" style="1" customWidth="1"/>
    <col min="13347" max="13347" width="10.7109375" style="1" customWidth="1"/>
    <col min="13348" max="13348" width="13.7109375" style="1" customWidth="1"/>
    <col min="13349" max="13349" width="9.140625" style="1"/>
    <col min="13350" max="13350" width="13.140625" style="1" customWidth="1"/>
    <col min="13351" max="13351" width="9.140625" style="1"/>
    <col min="13352" max="13352" width="12.5703125" style="1" customWidth="1"/>
    <col min="13353" max="13353" width="9.140625" style="1"/>
    <col min="13354" max="13354" width="11.85546875" style="1" customWidth="1"/>
    <col min="13355" max="13355" width="10" style="1" customWidth="1"/>
    <col min="13356" max="13356" width="13.28515625" style="1" customWidth="1"/>
    <col min="13357" max="13357" width="9.140625" style="1"/>
    <col min="13358" max="13358" width="13.5703125" style="1" customWidth="1"/>
    <col min="13359" max="13361" width="9.140625" style="1"/>
    <col min="13362" max="13362" width="11.28515625" style="1" customWidth="1"/>
    <col min="13363" max="13363" width="9.140625" style="1"/>
    <col min="13364" max="13364" width="13.140625" style="1" customWidth="1"/>
    <col min="13365" max="13568" width="9.140625" style="1"/>
    <col min="13569" max="13569" width="25.5703125" style="1" customWidth="1"/>
    <col min="13570" max="13570" width="0.140625" style="1" customWidth="1"/>
    <col min="13571" max="13571" width="0" style="1" hidden="1" customWidth="1"/>
    <col min="13572" max="13577" width="9.140625" style="1"/>
    <col min="13578" max="13578" width="10" style="1" customWidth="1"/>
    <col min="13579" max="13579" width="10.140625" style="1" customWidth="1"/>
    <col min="13580" max="13583" width="9.140625" style="1"/>
    <col min="13584" max="13594" width="0" style="1" hidden="1" customWidth="1"/>
    <col min="13595" max="13598" width="9.140625" style="1"/>
    <col min="13599" max="13599" width="15.28515625" style="1" customWidth="1"/>
    <col min="13600" max="13600" width="14.7109375" style="1" customWidth="1"/>
    <col min="13601" max="13601" width="11.28515625" style="1" customWidth="1"/>
    <col min="13602" max="13602" width="14.28515625" style="1" customWidth="1"/>
    <col min="13603" max="13603" width="10.7109375" style="1" customWidth="1"/>
    <col min="13604" max="13604" width="13.7109375" style="1" customWidth="1"/>
    <col min="13605" max="13605" width="9.140625" style="1"/>
    <col min="13606" max="13606" width="13.140625" style="1" customWidth="1"/>
    <col min="13607" max="13607" width="9.140625" style="1"/>
    <col min="13608" max="13608" width="12.5703125" style="1" customWidth="1"/>
    <col min="13609" max="13609" width="9.140625" style="1"/>
    <col min="13610" max="13610" width="11.85546875" style="1" customWidth="1"/>
    <col min="13611" max="13611" width="10" style="1" customWidth="1"/>
    <col min="13612" max="13612" width="13.28515625" style="1" customWidth="1"/>
    <col min="13613" max="13613" width="9.140625" style="1"/>
    <col min="13614" max="13614" width="13.5703125" style="1" customWidth="1"/>
    <col min="13615" max="13617" width="9.140625" style="1"/>
    <col min="13618" max="13618" width="11.28515625" style="1" customWidth="1"/>
    <col min="13619" max="13619" width="9.140625" style="1"/>
    <col min="13620" max="13620" width="13.140625" style="1" customWidth="1"/>
    <col min="13621" max="13824" width="9.140625" style="1"/>
    <col min="13825" max="13825" width="25.5703125" style="1" customWidth="1"/>
    <col min="13826" max="13826" width="0.140625" style="1" customWidth="1"/>
    <col min="13827" max="13827" width="0" style="1" hidden="1" customWidth="1"/>
    <col min="13828" max="13833" width="9.140625" style="1"/>
    <col min="13834" max="13834" width="10" style="1" customWidth="1"/>
    <col min="13835" max="13835" width="10.140625" style="1" customWidth="1"/>
    <col min="13836" max="13839" width="9.140625" style="1"/>
    <col min="13840" max="13850" width="0" style="1" hidden="1" customWidth="1"/>
    <col min="13851" max="13854" width="9.140625" style="1"/>
    <col min="13855" max="13855" width="15.28515625" style="1" customWidth="1"/>
    <col min="13856" max="13856" width="14.7109375" style="1" customWidth="1"/>
    <col min="13857" max="13857" width="11.28515625" style="1" customWidth="1"/>
    <col min="13858" max="13858" width="14.28515625" style="1" customWidth="1"/>
    <col min="13859" max="13859" width="10.7109375" style="1" customWidth="1"/>
    <col min="13860" max="13860" width="13.7109375" style="1" customWidth="1"/>
    <col min="13861" max="13861" width="9.140625" style="1"/>
    <col min="13862" max="13862" width="13.140625" style="1" customWidth="1"/>
    <col min="13863" max="13863" width="9.140625" style="1"/>
    <col min="13864" max="13864" width="12.5703125" style="1" customWidth="1"/>
    <col min="13865" max="13865" width="9.140625" style="1"/>
    <col min="13866" max="13866" width="11.85546875" style="1" customWidth="1"/>
    <col min="13867" max="13867" width="10" style="1" customWidth="1"/>
    <col min="13868" max="13868" width="13.28515625" style="1" customWidth="1"/>
    <col min="13869" max="13869" width="9.140625" style="1"/>
    <col min="13870" max="13870" width="13.5703125" style="1" customWidth="1"/>
    <col min="13871" max="13873" width="9.140625" style="1"/>
    <col min="13874" max="13874" width="11.28515625" style="1" customWidth="1"/>
    <col min="13875" max="13875" width="9.140625" style="1"/>
    <col min="13876" max="13876" width="13.140625" style="1" customWidth="1"/>
    <col min="13877" max="14080" width="9.140625" style="1"/>
    <col min="14081" max="14081" width="25.5703125" style="1" customWidth="1"/>
    <col min="14082" max="14082" width="0.140625" style="1" customWidth="1"/>
    <col min="14083" max="14083" width="0" style="1" hidden="1" customWidth="1"/>
    <col min="14084" max="14089" width="9.140625" style="1"/>
    <col min="14090" max="14090" width="10" style="1" customWidth="1"/>
    <col min="14091" max="14091" width="10.140625" style="1" customWidth="1"/>
    <col min="14092" max="14095" width="9.140625" style="1"/>
    <col min="14096" max="14106" width="0" style="1" hidden="1" customWidth="1"/>
    <col min="14107" max="14110" width="9.140625" style="1"/>
    <col min="14111" max="14111" width="15.28515625" style="1" customWidth="1"/>
    <col min="14112" max="14112" width="14.7109375" style="1" customWidth="1"/>
    <col min="14113" max="14113" width="11.28515625" style="1" customWidth="1"/>
    <col min="14114" max="14114" width="14.28515625" style="1" customWidth="1"/>
    <col min="14115" max="14115" width="10.7109375" style="1" customWidth="1"/>
    <col min="14116" max="14116" width="13.7109375" style="1" customWidth="1"/>
    <col min="14117" max="14117" width="9.140625" style="1"/>
    <col min="14118" max="14118" width="13.140625" style="1" customWidth="1"/>
    <col min="14119" max="14119" width="9.140625" style="1"/>
    <col min="14120" max="14120" width="12.5703125" style="1" customWidth="1"/>
    <col min="14121" max="14121" width="9.140625" style="1"/>
    <col min="14122" max="14122" width="11.85546875" style="1" customWidth="1"/>
    <col min="14123" max="14123" width="10" style="1" customWidth="1"/>
    <col min="14124" max="14124" width="13.28515625" style="1" customWidth="1"/>
    <col min="14125" max="14125" width="9.140625" style="1"/>
    <col min="14126" max="14126" width="13.5703125" style="1" customWidth="1"/>
    <col min="14127" max="14129" width="9.140625" style="1"/>
    <col min="14130" max="14130" width="11.28515625" style="1" customWidth="1"/>
    <col min="14131" max="14131" width="9.140625" style="1"/>
    <col min="14132" max="14132" width="13.140625" style="1" customWidth="1"/>
    <col min="14133" max="14336" width="9.140625" style="1"/>
    <col min="14337" max="14337" width="25.5703125" style="1" customWidth="1"/>
    <col min="14338" max="14338" width="0.140625" style="1" customWidth="1"/>
    <col min="14339" max="14339" width="0" style="1" hidden="1" customWidth="1"/>
    <col min="14340" max="14345" width="9.140625" style="1"/>
    <col min="14346" max="14346" width="10" style="1" customWidth="1"/>
    <col min="14347" max="14347" width="10.140625" style="1" customWidth="1"/>
    <col min="14348" max="14351" width="9.140625" style="1"/>
    <col min="14352" max="14362" width="0" style="1" hidden="1" customWidth="1"/>
    <col min="14363" max="14366" width="9.140625" style="1"/>
    <col min="14367" max="14367" width="15.28515625" style="1" customWidth="1"/>
    <col min="14368" max="14368" width="14.7109375" style="1" customWidth="1"/>
    <col min="14369" max="14369" width="11.28515625" style="1" customWidth="1"/>
    <col min="14370" max="14370" width="14.28515625" style="1" customWidth="1"/>
    <col min="14371" max="14371" width="10.7109375" style="1" customWidth="1"/>
    <col min="14372" max="14372" width="13.7109375" style="1" customWidth="1"/>
    <col min="14373" max="14373" width="9.140625" style="1"/>
    <col min="14374" max="14374" width="13.140625" style="1" customWidth="1"/>
    <col min="14375" max="14375" width="9.140625" style="1"/>
    <col min="14376" max="14376" width="12.5703125" style="1" customWidth="1"/>
    <col min="14377" max="14377" width="9.140625" style="1"/>
    <col min="14378" max="14378" width="11.85546875" style="1" customWidth="1"/>
    <col min="14379" max="14379" width="10" style="1" customWidth="1"/>
    <col min="14380" max="14380" width="13.28515625" style="1" customWidth="1"/>
    <col min="14381" max="14381" width="9.140625" style="1"/>
    <col min="14382" max="14382" width="13.5703125" style="1" customWidth="1"/>
    <col min="14383" max="14385" width="9.140625" style="1"/>
    <col min="14386" max="14386" width="11.28515625" style="1" customWidth="1"/>
    <col min="14387" max="14387" width="9.140625" style="1"/>
    <col min="14388" max="14388" width="13.140625" style="1" customWidth="1"/>
    <col min="14389" max="14592" width="9.140625" style="1"/>
    <col min="14593" max="14593" width="25.5703125" style="1" customWidth="1"/>
    <col min="14594" max="14594" width="0.140625" style="1" customWidth="1"/>
    <col min="14595" max="14595" width="0" style="1" hidden="1" customWidth="1"/>
    <col min="14596" max="14601" width="9.140625" style="1"/>
    <col min="14602" max="14602" width="10" style="1" customWidth="1"/>
    <col min="14603" max="14603" width="10.140625" style="1" customWidth="1"/>
    <col min="14604" max="14607" width="9.140625" style="1"/>
    <col min="14608" max="14618" width="0" style="1" hidden="1" customWidth="1"/>
    <col min="14619" max="14622" width="9.140625" style="1"/>
    <col min="14623" max="14623" width="15.28515625" style="1" customWidth="1"/>
    <col min="14624" max="14624" width="14.7109375" style="1" customWidth="1"/>
    <col min="14625" max="14625" width="11.28515625" style="1" customWidth="1"/>
    <col min="14626" max="14626" width="14.28515625" style="1" customWidth="1"/>
    <col min="14627" max="14627" width="10.7109375" style="1" customWidth="1"/>
    <col min="14628" max="14628" width="13.7109375" style="1" customWidth="1"/>
    <col min="14629" max="14629" width="9.140625" style="1"/>
    <col min="14630" max="14630" width="13.140625" style="1" customWidth="1"/>
    <col min="14631" max="14631" width="9.140625" style="1"/>
    <col min="14632" max="14632" width="12.5703125" style="1" customWidth="1"/>
    <col min="14633" max="14633" width="9.140625" style="1"/>
    <col min="14634" max="14634" width="11.85546875" style="1" customWidth="1"/>
    <col min="14635" max="14635" width="10" style="1" customWidth="1"/>
    <col min="14636" max="14636" width="13.28515625" style="1" customWidth="1"/>
    <col min="14637" max="14637" width="9.140625" style="1"/>
    <col min="14638" max="14638" width="13.5703125" style="1" customWidth="1"/>
    <col min="14639" max="14641" width="9.140625" style="1"/>
    <col min="14642" max="14642" width="11.28515625" style="1" customWidth="1"/>
    <col min="14643" max="14643" width="9.140625" style="1"/>
    <col min="14644" max="14644" width="13.140625" style="1" customWidth="1"/>
    <col min="14645" max="14848" width="9.140625" style="1"/>
    <col min="14849" max="14849" width="25.5703125" style="1" customWidth="1"/>
    <col min="14850" max="14850" width="0.140625" style="1" customWidth="1"/>
    <col min="14851" max="14851" width="0" style="1" hidden="1" customWidth="1"/>
    <col min="14852" max="14857" width="9.140625" style="1"/>
    <col min="14858" max="14858" width="10" style="1" customWidth="1"/>
    <col min="14859" max="14859" width="10.140625" style="1" customWidth="1"/>
    <col min="14860" max="14863" width="9.140625" style="1"/>
    <col min="14864" max="14874" width="0" style="1" hidden="1" customWidth="1"/>
    <col min="14875" max="14878" width="9.140625" style="1"/>
    <col min="14879" max="14879" width="15.28515625" style="1" customWidth="1"/>
    <col min="14880" max="14880" width="14.7109375" style="1" customWidth="1"/>
    <col min="14881" max="14881" width="11.28515625" style="1" customWidth="1"/>
    <col min="14882" max="14882" width="14.28515625" style="1" customWidth="1"/>
    <col min="14883" max="14883" width="10.7109375" style="1" customWidth="1"/>
    <col min="14884" max="14884" width="13.7109375" style="1" customWidth="1"/>
    <col min="14885" max="14885" width="9.140625" style="1"/>
    <col min="14886" max="14886" width="13.140625" style="1" customWidth="1"/>
    <col min="14887" max="14887" width="9.140625" style="1"/>
    <col min="14888" max="14888" width="12.5703125" style="1" customWidth="1"/>
    <col min="14889" max="14889" width="9.140625" style="1"/>
    <col min="14890" max="14890" width="11.85546875" style="1" customWidth="1"/>
    <col min="14891" max="14891" width="10" style="1" customWidth="1"/>
    <col min="14892" max="14892" width="13.28515625" style="1" customWidth="1"/>
    <col min="14893" max="14893" width="9.140625" style="1"/>
    <col min="14894" max="14894" width="13.5703125" style="1" customWidth="1"/>
    <col min="14895" max="14897" width="9.140625" style="1"/>
    <col min="14898" max="14898" width="11.28515625" style="1" customWidth="1"/>
    <col min="14899" max="14899" width="9.140625" style="1"/>
    <col min="14900" max="14900" width="13.140625" style="1" customWidth="1"/>
    <col min="14901" max="15104" width="9.140625" style="1"/>
    <col min="15105" max="15105" width="25.5703125" style="1" customWidth="1"/>
    <col min="15106" max="15106" width="0.140625" style="1" customWidth="1"/>
    <col min="15107" max="15107" width="0" style="1" hidden="1" customWidth="1"/>
    <col min="15108" max="15113" width="9.140625" style="1"/>
    <col min="15114" max="15114" width="10" style="1" customWidth="1"/>
    <col min="15115" max="15115" width="10.140625" style="1" customWidth="1"/>
    <col min="15116" max="15119" width="9.140625" style="1"/>
    <col min="15120" max="15130" width="0" style="1" hidden="1" customWidth="1"/>
    <col min="15131" max="15134" width="9.140625" style="1"/>
    <col min="15135" max="15135" width="15.28515625" style="1" customWidth="1"/>
    <col min="15136" max="15136" width="14.7109375" style="1" customWidth="1"/>
    <col min="15137" max="15137" width="11.28515625" style="1" customWidth="1"/>
    <col min="15138" max="15138" width="14.28515625" style="1" customWidth="1"/>
    <col min="15139" max="15139" width="10.7109375" style="1" customWidth="1"/>
    <col min="15140" max="15140" width="13.7109375" style="1" customWidth="1"/>
    <col min="15141" max="15141" width="9.140625" style="1"/>
    <col min="15142" max="15142" width="13.140625" style="1" customWidth="1"/>
    <col min="15143" max="15143" width="9.140625" style="1"/>
    <col min="15144" max="15144" width="12.5703125" style="1" customWidth="1"/>
    <col min="15145" max="15145" width="9.140625" style="1"/>
    <col min="15146" max="15146" width="11.85546875" style="1" customWidth="1"/>
    <col min="15147" max="15147" width="10" style="1" customWidth="1"/>
    <col min="15148" max="15148" width="13.28515625" style="1" customWidth="1"/>
    <col min="15149" max="15149" width="9.140625" style="1"/>
    <col min="15150" max="15150" width="13.5703125" style="1" customWidth="1"/>
    <col min="15151" max="15153" width="9.140625" style="1"/>
    <col min="15154" max="15154" width="11.28515625" style="1" customWidth="1"/>
    <col min="15155" max="15155" width="9.140625" style="1"/>
    <col min="15156" max="15156" width="13.140625" style="1" customWidth="1"/>
    <col min="15157" max="15360" width="9.140625" style="1"/>
    <col min="15361" max="15361" width="25.5703125" style="1" customWidth="1"/>
    <col min="15362" max="15362" width="0.140625" style="1" customWidth="1"/>
    <col min="15363" max="15363" width="0" style="1" hidden="1" customWidth="1"/>
    <col min="15364" max="15369" width="9.140625" style="1"/>
    <col min="15370" max="15370" width="10" style="1" customWidth="1"/>
    <col min="15371" max="15371" width="10.140625" style="1" customWidth="1"/>
    <col min="15372" max="15375" width="9.140625" style="1"/>
    <col min="15376" max="15386" width="0" style="1" hidden="1" customWidth="1"/>
    <col min="15387" max="15390" width="9.140625" style="1"/>
    <col min="15391" max="15391" width="15.28515625" style="1" customWidth="1"/>
    <col min="15392" max="15392" width="14.7109375" style="1" customWidth="1"/>
    <col min="15393" max="15393" width="11.28515625" style="1" customWidth="1"/>
    <col min="15394" max="15394" width="14.28515625" style="1" customWidth="1"/>
    <col min="15395" max="15395" width="10.7109375" style="1" customWidth="1"/>
    <col min="15396" max="15396" width="13.7109375" style="1" customWidth="1"/>
    <col min="15397" max="15397" width="9.140625" style="1"/>
    <col min="15398" max="15398" width="13.140625" style="1" customWidth="1"/>
    <col min="15399" max="15399" width="9.140625" style="1"/>
    <col min="15400" max="15400" width="12.5703125" style="1" customWidth="1"/>
    <col min="15401" max="15401" width="9.140625" style="1"/>
    <col min="15402" max="15402" width="11.85546875" style="1" customWidth="1"/>
    <col min="15403" max="15403" width="10" style="1" customWidth="1"/>
    <col min="15404" max="15404" width="13.28515625" style="1" customWidth="1"/>
    <col min="15405" max="15405" width="9.140625" style="1"/>
    <col min="15406" max="15406" width="13.5703125" style="1" customWidth="1"/>
    <col min="15407" max="15409" width="9.140625" style="1"/>
    <col min="15410" max="15410" width="11.28515625" style="1" customWidth="1"/>
    <col min="15411" max="15411" width="9.140625" style="1"/>
    <col min="15412" max="15412" width="13.140625" style="1" customWidth="1"/>
    <col min="15413" max="15616" width="9.140625" style="1"/>
    <col min="15617" max="15617" width="25.5703125" style="1" customWidth="1"/>
    <col min="15618" max="15618" width="0.140625" style="1" customWidth="1"/>
    <col min="15619" max="15619" width="0" style="1" hidden="1" customWidth="1"/>
    <col min="15620" max="15625" width="9.140625" style="1"/>
    <col min="15626" max="15626" width="10" style="1" customWidth="1"/>
    <col min="15627" max="15627" width="10.140625" style="1" customWidth="1"/>
    <col min="15628" max="15631" width="9.140625" style="1"/>
    <col min="15632" max="15642" width="0" style="1" hidden="1" customWidth="1"/>
    <col min="15643" max="15646" width="9.140625" style="1"/>
    <col min="15647" max="15647" width="15.28515625" style="1" customWidth="1"/>
    <col min="15648" max="15648" width="14.7109375" style="1" customWidth="1"/>
    <col min="15649" max="15649" width="11.28515625" style="1" customWidth="1"/>
    <col min="15650" max="15650" width="14.28515625" style="1" customWidth="1"/>
    <col min="15651" max="15651" width="10.7109375" style="1" customWidth="1"/>
    <col min="15652" max="15652" width="13.7109375" style="1" customWidth="1"/>
    <col min="15653" max="15653" width="9.140625" style="1"/>
    <col min="15654" max="15654" width="13.140625" style="1" customWidth="1"/>
    <col min="15655" max="15655" width="9.140625" style="1"/>
    <col min="15656" max="15656" width="12.5703125" style="1" customWidth="1"/>
    <col min="15657" max="15657" width="9.140625" style="1"/>
    <col min="15658" max="15658" width="11.85546875" style="1" customWidth="1"/>
    <col min="15659" max="15659" width="10" style="1" customWidth="1"/>
    <col min="15660" max="15660" width="13.28515625" style="1" customWidth="1"/>
    <col min="15661" max="15661" width="9.140625" style="1"/>
    <col min="15662" max="15662" width="13.5703125" style="1" customWidth="1"/>
    <col min="15663" max="15665" width="9.140625" style="1"/>
    <col min="15666" max="15666" width="11.28515625" style="1" customWidth="1"/>
    <col min="15667" max="15667" width="9.140625" style="1"/>
    <col min="15668" max="15668" width="13.140625" style="1" customWidth="1"/>
    <col min="15669" max="15872" width="9.140625" style="1"/>
    <col min="15873" max="15873" width="25.5703125" style="1" customWidth="1"/>
    <col min="15874" max="15874" width="0.140625" style="1" customWidth="1"/>
    <col min="15875" max="15875" width="0" style="1" hidden="1" customWidth="1"/>
    <col min="15876" max="15881" width="9.140625" style="1"/>
    <col min="15882" max="15882" width="10" style="1" customWidth="1"/>
    <col min="15883" max="15883" width="10.140625" style="1" customWidth="1"/>
    <col min="15884" max="15887" width="9.140625" style="1"/>
    <col min="15888" max="15898" width="0" style="1" hidden="1" customWidth="1"/>
    <col min="15899" max="15902" width="9.140625" style="1"/>
    <col min="15903" max="15903" width="15.28515625" style="1" customWidth="1"/>
    <col min="15904" max="15904" width="14.7109375" style="1" customWidth="1"/>
    <col min="15905" max="15905" width="11.28515625" style="1" customWidth="1"/>
    <col min="15906" max="15906" width="14.28515625" style="1" customWidth="1"/>
    <col min="15907" max="15907" width="10.7109375" style="1" customWidth="1"/>
    <col min="15908" max="15908" width="13.7109375" style="1" customWidth="1"/>
    <col min="15909" max="15909" width="9.140625" style="1"/>
    <col min="15910" max="15910" width="13.140625" style="1" customWidth="1"/>
    <col min="15911" max="15911" width="9.140625" style="1"/>
    <col min="15912" max="15912" width="12.5703125" style="1" customWidth="1"/>
    <col min="15913" max="15913" width="9.140625" style="1"/>
    <col min="15914" max="15914" width="11.85546875" style="1" customWidth="1"/>
    <col min="15915" max="15915" width="10" style="1" customWidth="1"/>
    <col min="15916" max="15916" width="13.28515625" style="1" customWidth="1"/>
    <col min="15917" max="15917" width="9.140625" style="1"/>
    <col min="15918" max="15918" width="13.5703125" style="1" customWidth="1"/>
    <col min="15919" max="15921" width="9.140625" style="1"/>
    <col min="15922" max="15922" width="11.28515625" style="1" customWidth="1"/>
    <col min="15923" max="15923" width="9.140625" style="1"/>
    <col min="15924" max="15924" width="13.140625" style="1" customWidth="1"/>
    <col min="15925" max="16128" width="9.140625" style="1"/>
    <col min="16129" max="16129" width="25.5703125" style="1" customWidth="1"/>
    <col min="16130" max="16130" width="0.140625" style="1" customWidth="1"/>
    <col min="16131" max="16131" width="0" style="1" hidden="1" customWidth="1"/>
    <col min="16132" max="16137" width="9.140625" style="1"/>
    <col min="16138" max="16138" width="10" style="1" customWidth="1"/>
    <col min="16139" max="16139" width="10.140625" style="1" customWidth="1"/>
    <col min="16140" max="16143" width="9.140625" style="1"/>
    <col min="16144" max="16154" width="0" style="1" hidden="1" customWidth="1"/>
    <col min="16155" max="16158" width="9.140625" style="1"/>
    <col min="16159" max="16159" width="15.28515625" style="1" customWidth="1"/>
    <col min="16160" max="16160" width="14.7109375" style="1" customWidth="1"/>
    <col min="16161" max="16161" width="11.28515625" style="1" customWidth="1"/>
    <col min="16162" max="16162" width="14.28515625" style="1" customWidth="1"/>
    <col min="16163" max="16163" width="10.7109375" style="1" customWidth="1"/>
    <col min="16164" max="16164" width="13.7109375" style="1" customWidth="1"/>
    <col min="16165" max="16165" width="9.140625" style="1"/>
    <col min="16166" max="16166" width="13.140625" style="1" customWidth="1"/>
    <col min="16167" max="16167" width="9.140625" style="1"/>
    <col min="16168" max="16168" width="12.5703125" style="1" customWidth="1"/>
    <col min="16169" max="16169" width="9.140625" style="1"/>
    <col min="16170" max="16170" width="11.85546875" style="1" customWidth="1"/>
    <col min="16171" max="16171" width="10" style="1" customWidth="1"/>
    <col min="16172" max="16172" width="13.28515625" style="1" customWidth="1"/>
    <col min="16173" max="16173" width="9.140625" style="1"/>
    <col min="16174" max="16174" width="13.5703125" style="1" customWidth="1"/>
    <col min="16175" max="16177" width="9.140625" style="1"/>
    <col min="16178" max="16178" width="11.28515625" style="1" customWidth="1"/>
    <col min="16179" max="16179" width="9.140625" style="1"/>
    <col min="16180" max="16180" width="13.140625" style="1" customWidth="1"/>
    <col min="16181" max="16384" width="9.140625" style="1"/>
  </cols>
  <sheetData>
    <row r="2" spans="1:52">
      <c r="A2" s="171" t="s">
        <v>82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52">
      <c r="D3" s="3" t="s">
        <v>57</v>
      </c>
      <c r="E3" s="3"/>
    </row>
    <row r="4" spans="1:52">
      <c r="A4" s="174" t="s">
        <v>58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AF4" s="1" t="s">
        <v>59</v>
      </c>
      <c r="AH4" s="1" t="s">
        <v>60</v>
      </c>
      <c r="AI4" s="1" t="s">
        <v>7</v>
      </c>
      <c r="AJ4" s="1" t="s">
        <v>8</v>
      </c>
      <c r="AK4" s="1" t="s">
        <v>9</v>
      </c>
      <c r="AL4" s="1" t="s">
        <v>10</v>
      </c>
      <c r="AM4" s="1" t="s">
        <v>11</v>
      </c>
      <c r="AN4" s="1" t="s">
        <v>12</v>
      </c>
      <c r="AO4" s="1" t="s">
        <v>19</v>
      </c>
      <c r="AP4" s="1" t="s">
        <v>20</v>
      </c>
      <c r="AQ4" s="1" t="s">
        <v>61</v>
      </c>
      <c r="AR4" s="1" t="s">
        <v>16</v>
      </c>
      <c r="AS4" s="1" t="s">
        <v>17</v>
      </c>
    </row>
    <row r="5" spans="1:52" ht="12" customHeight="1">
      <c r="AE5" s="12"/>
      <c r="AF5" s="12" t="s">
        <v>62</v>
      </c>
      <c r="AG5" s="17"/>
      <c r="AH5" s="17"/>
      <c r="AI5" s="17">
        <f>'[4]master foreign claims'!E6</f>
        <v>48.095959723824642</v>
      </c>
      <c r="AJ5" s="17">
        <f>'[4]master foreign claims'!F6</f>
        <v>4.8535909761768448</v>
      </c>
      <c r="AK5" s="17">
        <f>'[4]master foreign claims'!G6</f>
        <v>16.767040336937537</v>
      </c>
      <c r="AL5" s="17">
        <f>'[4]master foreign claims'!H6</f>
        <v>4.0658582956747162</v>
      </c>
      <c r="AM5" s="17">
        <f>'[4]master foreign claims'!I6</f>
        <v>8.2083798850836782</v>
      </c>
      <c r="AN5" s="17">
        <f>'[4]master foreign claims'!J6</f>
        <v>13.064354995219851</v>
      </c>
      <c r="AO5" s="17">
        <f>'[4]master foreign claims'!K6</f>
        <v>3.7425417691650669</v>
      </c>
      <c r="AP5" s="17">
        <f>'[4]master foreign claims'!L6</f>
        <v>2.2057334268131181</v>
      </c>
      <c r="AQ5" s="17">
        <f>'[4]master foreign claims'!M6</f>
        <v>1.2377015740581121</v>
      </c>
      <c r="AR5" s="17">
        <f>'[4]master foreign claims'!N6</f>
        <v>10.628479515268873</v>
      </c>
      <c r="AS5" s="17">
        <f>'[4]master foreign claims'!O6</f>
        <v>0.68060516847635277</v>
      </c>
    </row>
    <row r="6" spans="1:52" ht="24" customHeight="1">
      <c r="A6" s="5"/>
      <c r="B6" s="13">
        <v>0</v>
      </c>
      <c r="C6" s="6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8" t="s">
        <v>18</v>
      </c>
      <c r="AE6" s="12"/>
      <c r="AF6" s="12" t="s">
        <v>63</v>
      </c>
      <c r="AI6" s="17">
        <f>'[4]Raw data sorted by size (Asset)'!E15</f>
        <v>26.033613609890271</v>
      </c>
      <c r="AJ6" s="17">
        <f>'[4]Raw data sorted by size (Asset)'!F15</f>
        <v>2.6211866928815013</v>
      </c>
      <c r="AK6" s="17">
        <f>'[4]Raw data sorted by size (Asset)'!G15</f>
        <v>5.750451030554057</v>
      </c>
      <c r="AL6" s="17">
        <f>'[4]Raw data sorted by size (Asset)'!H15</f>
        <v>2.3427434072807705</v>
      </c>
      <c r="AM6" s="17">
        <f>'[4]Raw data sorted by size (Asset)'!I15</f>
        <v>7.0134179157179553</v>
      </c>
      <c r="AN6" s="17">
        <f>'[4]Raw data sorted by size (Asset)'!J15</f>
        <v>9.6927772342507126</v>
      </c>
      <c r="AO6" s="17">
        <f>'[4]Raw data sorted by size (Asset)'!K15</f>
        <v>3.1188635960180799</v>
      </c>
      <c r="AP6" s="17">
        <f>'[4]Raw data sorted by size (Asset)'!L15</f>
        <v>2.8488494934148969</v>
      </c>
      <c r="AQ6" s="17">
        <f>'[4]Raw data sorted by size (Asset)'!M15</f>
        <v>0.39011968882871484</v>
      </c>
      <c r="AR6" s="17">
        <f>'[4]Raw data sorted by size (Asset)'!N15</f>
        <v>2.4488621030853648</v>
      </c>
      <c r="AS6" s="26">
        <f>'[4]Raw data sorted by size (Asset)'!O15</f>
        <v>0.22853125675967983</v>
      </c>
    </row>
    <row r="7" spans="1:52" ht="0.75" customHeight="1">
      <c r="A7" s="1" t="s">
        <v>64</v>
      </c>
      <c r="B7" s="13"/>
      <c r="C7" s="13"/>
      <c r="AF7" s="12" t="s">
        <v>65</v>
      </c>
      <c r="AI7" s="17">
        <f>'[4]Raw data sorted by size (GDP)'!E15</f>
        <v>71.185161393929647</v>
      </c>
      <c r="AJ7" s="17">
        <f>'[4]Raw data sorted by size (GDP)'!F15</f>
        <v>6.4662289833792688</v>
      </c>
      <c r="AK7" s="17">
        <f>'[4]Raw data sorted by size (GDP)'!G15</f>
        <v>9.4343375701308165</v>
      </c>
      <c r="AL7" s="17">
        <f>'[4]Raw data sorted by size (GDP)'!H15</f>
        <v>5.8745990768990062</v>
      </c>
      <c r="AM7" s="17">
        <f>'[4]Raw data sorted by size (GDP)'!I15</f>
        <v>25.395366267663071</v>
      </c>
      <c r="AN7" s="17">
        <f>'[4]Raw data sorted by size (GDP)'!J15</f>
        <v>20.062732495432638</v>
      </c>
      <c r="AO7" s="17">
        <f>'[4]Raw data sorted by size (GDP)'!K15</f>
        <v>11.771246714425605</v>
      </c>
      <c r="AP7" s="17">
        <f>'[4]Raw data sorted by size (GDP)'!L15</f>
        <v>13.374111423375764</v>
      </c>
      <c r="AQ7" s="17">
        <f>'[4]Raw data sorted by size (GDP)'!M15</f>
        <v>1.7168547593027408</v>
      </c>
      <c r="AR7" s="17">
        <f>'[4]Raw data sorted by size (GDP)'!N15</f>
        <v>6.1106123181899807</v>
      </c>
      <c r="AS7" s="26">
        <f>'[4]Raw data sorted by size (GDP)'!O15</f>
        <v>0.58821482507359646</v>
      </c>
    </row>
    <row r="8" spans="1:52" ht="1.5" hidden="1" customHeight="1">
      <c r="D8" s="27"/>
      <c r="H8" s="27"/>
    </row>
    <row r="9" spans="1:52" ht="0.75" hidden="1" customHeight="1">
      <c r="A9" s="14" t="s">
        <v>66</v>
      </c>
      <c r="B9" s="28"/>
      <c r="C9" s="2"/>
      <c r="D9" s="16">
        <f t="shared" ref="D9:N9" si="0">SUM(D38:D61)</f>
        <v>19</v>
      </c>
      <c r="E9" s="16">
        <f t="shared" si="0"/>
        <v>19</v>
      </c>
      <c r="F9" s="16">
        <f t="shared" si="0"/>
        <v>19</v>
      </c>
      <c r="G9" s="16">
        <f t="shared" si="0"/>
        <v>19</v>
      </c>
      <c r="H9" s="16">
        <f t="shared" si="0"/>
        <v>19</v>
      </c>
      <c r="I9" s="16">
        <f t="shared" si="0"/>
        <v>15</v>
      </c>
      <c r="J9" s="16">
        <f t="shared" si="0"/>
        <v>19</v>
      </c>
      <c r="K9" s="16">
        <f t="shared" si="0"/>
        <v>18</v>
      </c>
      <c r="L9" s="16">
        <f t="shared" si="0"/>
        <v>14</v>
      </c>
      <c r="M9" s="16">
        <f t="shared" si="0"/>
        <v>12</v>
      </c>
      <c r="N9" s="16">
        <f t="shared" si="0"/>
        <v>17</v>
      </c>
      <c r="AD9" s="1" t="s">
        <v>66</v>
      </c>
      <c r="AF9" s="1">
        <v>22</v>
      </c>
      <c r="AH9" s="1">
        <v>22</v>
      </c>
      <c r="AJ9" s="1">
        <v>22</v>
      </c>
      <c r="AL9" s="1">
        <v>21</v>
      </c>
      <c r="AN9" s="1">
        <v>20</v>
      </c>
      <c r="AP9" s="1">
        <v>18</v>
      </c>
      <c r="AR9" s="1">
        <v>20</v>
      </c>
      <c r="AT9" s="1">
        <v>21</v>
      </c>
      <c r="AV9" s="1">
        <v>15</v>
      </c>
      <c r="AX9" s="1">
        <v>15</v>
      </c>
      <c r="AZ9" s="1">
        <v>20</v>
      </c>
    </row>
    <row r="10" spans="1:52" ht="9" customHeight="1">
      <c r="AF10" s="12" t="s">
        <v>67</v>
      </c>
      <c r="AH10" s="12" t="s">
        <v>68</v>
      </c>
      <c r="AJ10" s="12" t="s">
        <v>69</v>
      </c>
      <c r="AL10" s="12" t="s">
        <v>70</v>
      </c>
      <c r="AN10" s="12" t="s">
        <v>71</v>
      </c>
      <c r="AP10" s="12" t="s">
        <v>72</v>
      </c>
      <c r="AR10" s="12" t="s">
        <v>73</v>
      </c>
      <c r="AT10" s="12" t="s">
        <v>74</v>
      </c>
      <c r="AV10" s="1" t="s">
        <v>15</v>
      </c>
      <c r="AX10" s="12" t="s">
        <v>75</v>
      </c>
      <c r="AZ10" s="12" t="s">
        <v>76</v>
      </c>
    </row>
    <row r="11" spans="1:52" ht="16.5" hidden="1" customHeight="1">
      <c r="C11" s="2"/>
      <c r="D11" s="17">
        <f>'[4]master foreign claims'!E15/'[4]master foreign claims'!E$15</f>
        <v>1</v>
      </c>
      <c r="E11" s="17">
        <f>'[4]master foreign claims'!F15/'[4]master foreign claims'!F$15</f>
        <v>1</v>
      </c>
      <c r="F11" s="17">
        <f>'[4]master foreign claims'!G15/'[4]master foreign claims'!G$15</f>
        <v>1</v>
      </c>
      <c r="G11" s="17">
        <f>'[4]master foreign claims'!H15/'[4]master foreign claims'!H$15</f>
        <v>1</v>
      </c>
      <c r="H11" s="17">
        <f>'[4]master foreign claims'!I15/'[4]master foreign claims'!I$15</f>
        <v>1</v>
      </c>
      <c r="I11" s="17">
        <f>'[4]master foreign claims'!J15/'[4]master foreign claims'!J$15</f>
        <v>1</v>
      </c>
      <c r="J11" s="17">
        <f>'[4]master foreign claims'!K15/'[4]master foreign claims'!K$15</f>
        <v>1</v>
      </c>
      <c r="K11" s="17">
        <f>'[4]master foreign claims'!L15/'[4]master foreign claims'!L$15</f>
        <v>1</v>
      </c>
      <c r="L11" s="17">
        <f>'[4]master foreign claims'!M15/'[4]master foreign claims'!M$15</f>
        <v>1</v>
      </c>
      <c r="M11" s="17">
        <f>'[4]master foreign claims'!N15/'[4]master foreign claims'!N$15</f>
        <v>1</v>
      </c>
      <c r="N11" s="17">
        <f>'[4]master foreign claims'!O15/'[4]master foreign claims'!O$15</f>
        <v>1</v>
      </c>
      <c r="O11" s="17"/>
      <c r="AE11" s="1" t="s">
        <v>33</v>
      </c>
      <c r="AF11" s="29">
        <f>D14</f>
        <v>17.307352577465288</v>
      </c>
      <c r="AG11" s="1" t="s">
        <v>31</v>
      </c>
      <c r="AH11" s="29">
        <f>E13</f>
        <v>10.946804549658296</v>
      </c>
      <c r="AI11" s="1" t="s">
        <v>30</v>
      </c>
      <c r="AJ11" s="29">
        <f>F12</f>
        <v>21.854615296106495</v>
      </c>
      <c r="AK11" s="1" t="s">
        <v>33</v>
      </c>
      <c r="AL11" s="29">
        <f>G14</f>
        <v>7.6896460691868231</v>
      </c>
      <c r="AM11" s="1" t="s">
        <v>33</v>
      </c>
      <c r="AN11" s="29">
        <f>H14</f>
        <v>24.513244526106263</v>
      </c>
      <c r="AO11" s="1" t="s">
        <v>42</v>
      </c>
      <c r="AP11" s="29">
        <f>I22</f>
        <v>28.094978976007916</v>
      </c>
      <c r="AQ11" s="1" t="s">
        <v>30</v>
      </c>
      <c r="AR11" s="29">
        <f>J12</f>
        <v>8.1090326535727222</v>
      </c>
      <c r="AS11" s="1" t="s">
        <v>31</v>
      </c>
      <c r="AT11" s="29">
        <f>K13</f>
        <v>9.4915757854320741</v>
      </c>
      <c r="AV11" s="17"/>
      <c r="AW11" s="1" t="s">
        <v>30</v>
      </c>
      <c r="AX11" s="29">
        <f>M12</f>
        <v>38.379334989619842</v>
      </c>
      <c r="AZ11" s="17"/>
    </row>
    <row r="12" spans="1:52" ht="14.25" customHeight="1">
      <c r="A12" s="1" t="s">
        <v>30</v>
      </c>
      <c r="C12" s="18">
        <f t="shared" ref="C12:C19" si="1">SUM(P12:Z12)</f>
        <v>11</v>
      </c>
      <c r="D12" s="30">
        <f>('[4]master foreign claims'!E17/'[4]master foreign claims'!E$14)*100</f>
        <v>5.266579514539095</v>
      </c>
      <c r="E12" s="30">
        <f>('[4]master foreign claims'!F17/'[4]master foreign claims'!F$14)*100</f>
        <v>10.468297721567639</v>
      </c>
      <c r="F12" s="30">
        <f>('[4]master foreign claims'!G17/'[4]master foreign claims'!G$14)*100</f>
        <v>21.854615296106495</v>
      </c>
      <c r="G12" s="30">
        <f>('[4]master foreign claims'!H17/'[4]master foreign claims'!H$14)*100</f>
        <v>4.5409459171982851</v>
      </c>
      <c r="H12" s="30">
        <f>('[4]master foreign claims'!I17/'[4]master foreign claims'!I$14)*100</f>
        <v>11.86464553667126</v>
      </c>
      <c r="I12" s="30">
        <f>('[4]master foreign claims'!J17/'[4]master foreign claims'!J$14)*100</f>
        <v>6.0598565421716541</v>
      </c>
      <c r="J12" s="30">
        <f>('[4]master foreign claims'!K17/'[4]master foreign claims'!K$14)*100</f>
        <v>8.1090326535727222</v>
      </c>
      <c r="K12" s="30">
        <f>('[4]master foreign claims'!L17/'[4]master foreign claims'!L$14)*100</f>
        <v>2.4866405745829678</v>
      </c>
      <c r="L12" s="30">
        <f>('[4]master foreign claims'!M17/'[4]master foreign claims'!M$14)*100</f>
        <v>0.43273860814030107</v>
      </c>
      <c r="M12" s="30">
        <f>('[4]master foreign claims'!N17/'[4]master foreign claims'!N$14)*100</f>
        <v>38.379334989619842</v>
      </c>
      <c r="N12" s="30">
        <f>('[4]master foreign claims'!O17/'[4]master foreign claims'!O$14)*100</f>
        <v>1.176247048072312</v>
      </c>
      <c r="O12" s="17"/>
      <c r="P12" s="21">
        <f>IF('[4]master foreign claims'!E17/'[4]master foreign claims'!E$15&gt;$B$6,1,"")</f>
        <v>1</v>
      </c>
      <c r="Q12" s="21">
        <f>IF('[4]master foreign claims'!F17/'[4]master foreign claims'!F$15&gt;$B$6,1,"")</f>
        <v>1</v>
      </c>
      <c r="R12" s="21">
        <f>IF('[4]master foreign claims'!G17/'[4]master foreign claims'!G$15&gt;$B$6,1,"")</f>
        <v>1</v>
      </c>
      <c r="S12" s="21">
        <f>IF('[4]master foreign claims'!H17/'[4]master foreign claims'!H$15&gt;$B$6,1,"")</f>
        <v>1</v>
      </c>
      <c r="T12" s="21">
        <f>IF('[4]master foreign claims'!I17/'[4]master foreign claims'!I$15&gt;$B$6,1,"")</f>
        <v>1</v>
      </c>
      <c r="U12" s="21">
        <f>IF('[4]master foreign claims'!J17/'[4]master foreign claims'!J$15&gt;$B$6,1,"")</f>
        <v>1</v>
      </c>
      <c r="V12" s="21">
        <f>IF('[4]master foreign claims'!K17/'[4]master foreign claims'!K$15&gt;$B$6,1,"")</f>
        <v>1</v>
      </c>
      <c r="W12" s="21">
        <f>IF('[4]master foreign claims'!L17/'[4]master foreign claims'!L$15&gt;$B$6,1,"")</f>
        <v>1</v>
      </c>
      <c r="X12" s="21">
        <f>IF('[4]master foreign claims'!M17/'[4]master foreign claims'!M$15&gt;$B$6,1,"")</f>
        <v>1</v>
      </c>
      <c r="Y12" s="21">
        <f>IF('[4]master foreign claims'!N17/'[4]master foreign claims'!N$15&gt;$B$6,1,"")</f>
        <v>1</v>
      </c>
      <c r="Z12" s="21">
        <f>IF('[4]master foreign claims'!O17/'[4]master foreign claims'!O$15&gt;$B$6,1,"")</f>
        <v>1</v>
      </c>
      <c r="AE12" s="1" t="s">
        <v>35</v>
      </c>
      <c r="AF12" s="29">
        <f>D16</f>
        <v>15.138677878670107</v>
      </c>
      <c r="AG12" s="1" t="s">
        <v>30</v>
      </c>
      <c r="AH12" s="29">
        <f>E12</f>
        <v>10.468297721567639</v>
      </c>
      <c r="AI12" s="1" t="s">
        <v>36</v>
      </c>
      <c r="AJ12" s="29">
        <f>F17</f>
        <v>13.493622934423763</v>
      </c>
      <c r="AK12" s="1" t="s">
        <v>31</v>
      </c>
      <c r="AL12" s="29">
        <f>G13</f>
        <v>7.8090839422699858</v>
      </c>
      <c r="AM12" s="1" t="s">
        <v>30</v>
      </c>
      <c r="AN12" s="29">
        <f>H12</f>
        <v>11.86464553667126</v>
      </c>
      <c r="AO12" s="1" t="s">
        <v>41</v>
      </c>
      <c r="AP12" s="29">
        <f>I21</f>
        <v>21.990601038832551</v>
      </c>
      <c r="AQ12" s="1" t="s">
        <v>31</v>
      </c>
      <c r="AR12" s="29">
        <f>J13</f>
        <v>7.0404503287033737</v>
      </c>
      <c r="AS12" s="1" t="s">
        <v>35</v>
      </c>
      <c r="AT12" s="29">
        <f>K16</f>
        <v>3.3636502917949214</v>
      </c>
      <c r="AV12" s="17"/>
      <c r="AW12" s="1" t="s">
        <v>37</v>
      </c>
      <c r="AX12" s="29">
        <f>M18</f>
        <v>4.2915971820440397</v>
      </c>
      <c r="AZ12" s="17"/>
    </row>
    <row r="13" spans="1:52">
      <c r="A13" s="1" t="s">
        <v>31</v>
      </c>
      <c r="C13" s="18">
        <f t="shared" si="1"/>
        <v>10</v>
      </c>
      <c r="D13" s="30">
        <f>('[4]master foreign claims'!E18/'[4]master foreign claims'!E$14)*100</f>
        <v>7.0957142352400808</v>
      </c>
      <c r="E13" s="30">
        <f>('[4]master foreign claims'!F18/'[4]master foreign claims'!F$14)*100</f>
        <v>10.946804549658296</v>
      </c>
      <c r="F13" s="30">
        <f>('[4]master foreign claims'!G18/'[4]master foreign claims'!G$14)*100</f>
        <v>9.284582636325819</v>
      </c>
      <c r="G13" s="30">
        <f>('[4]master foreign claims'!H18/'[4]master foreign claims'!H$14)*100</f>
        <v>7.8090839422699858</v>
      </c>
      <c r="H13" s="30">
        <f>('[4]master foreign claims'!I18/'[4]master foreign claims'!I$14)*100</f>
        <v>5.1949165518297349</v>
      </c>
      <c r="I13" s="30">
        <f>('[4]master foreign claims'!J18/'[4]master foreign claims'!J$14)*100</f>
        <v>6.7573583972297806</v>
      </c>
      <c r="J13" s="30">
        <f>('[4]master foreign claims'!K18/'[4]master foreign claims'!K$14)*100</f>
        <v>7.0404503287033737</v>
      </c>
      <c r="K13" s="30">
        <f>('[4]master foreign claims'!L18/'[4]master foreign claims'!L$14)*100</f>
        <v>9.4915757854320741</v>
      </c>
      <c r="L13" s="30">
        <f>('[4]master foreign claims'!M18/'[4]master foreign claims'!M$14)*100</f>
        <v>0</v>
      </c>
      <c r="M13" s="30">
        <f>('[4]master foreign claims'!N18/'[4]master foreign claims'!N$14)*100</f>
        <v>0.96994860974032615</v>
      </c>
      <c r="N13" s="30">
        <f>('[4]master foreign claims'!O18/'[4]master foreign claims'!O$14)*100</f>
        <v>0.58571070957857185</v>
      </c>
      <c r="O13" s="17"/>
      <c r="P13" s="21">
        <f>IF('[4]master foreign claims'!E18/'[4]master foreign claims'!E$15&gt;$B$6,1,"")</f>
        <v>1</v>
      </c>
      <c r="Q13" s="21">
        <f>IF('[4]master foreign claims'!F18/'[4]master foreign claims'!F$15&gt;$B$6,1,"")</f>
        <v>1</v>
      </c>
      <c r="R13" s="21">
        <f>IF('[4]master foreign claims'!G18/'[4]master foreign claims'!G$15&gt;$B$6,1,"")</f>
        <v>1</v>
      </c>
      <c r="S13" s="21">
        <f>IF('[4]master foreign claims'!H18/'[4]master foreign claims'!H$15&gt;$B$6,1,"")</f>
        <v>1</v>
      </c>
      <c r="T13" s="21">
        <f>IF('[4]master foreign claims'!I18/'[4]master foreign claims'!I$15&gt;$B$6,1,"")</f>
        <v>1</v>
      </c>
      <c r="U13" s="21">
        <f>IF('[4]master foreign claims'!J18/'[4]master foreign claims'!J$15&gt;$B$6,1,"")</f>
        <v>1</v>
      </c>
      <c r="V13" s="21">
        <f>IF('[4]master foreign claims'!K18/'[4]master foreign claims'!K$15&gt;$B$6,1,"")</f>
        <v>1</v>
      </c>
      <c r="W13" s="21">
        <f>IF('[4]master foreign claims'!L18/'[4]master foreign claims'!L$15&gt;$B$6,1,"")</f>
        <v>1</v>
      </c>
      <c r="X13" s="21" t="str">
        <f>IF('[4]master foreign claims'!M18/'[4]master foreign claims'!M$15&gt;$B$6,1,"")</f>
        <v/>
      </c>
      <c r="Y13" s="21">
        <f>IF('[4]master foreign claims'!N18/'[4]master foreign claims'!N$15&gt;$B$6,1,"")</f>
        <v>1</v>
      </c>
      <c r="Z13" s="21">
        <f>IF('[4]master foreign claims'!O18/'[4]master foreign claims'!O$15&gt;$B$6,1,"")</f>
        <v>1</v>
      </c>
      <c r="AE13" s="1" t="s">
        <v>36</v>
      </c>
      <c r="AF13" s="29">
        <f>D17</f>
        <v>12.047839451648235</v>
      </c>
      <c r="AG13" s="1" t="s">
        <v>34</v>
      </c>
      <c r="AH13" s="29">
        <f>E15</f>
        <v>7.696945675542584</v>
      </c>
      <c r="AI13" s="1" t="s">
        <v>34</v>
      </c>
      <c r="AJ13" s="29">
        <f>F15</f>
        <v>11.168936919713584</v>
      </c>
      <c r="AK13" s="1" t="s">
        <v>35</v>
      </c>
      <c r="AL13" s="29">
        <f>G16</f>
        <v>4.9843526134083112</v>
      </c>
      <c r="AM13" s="1" t="s">
        <v>37</v>
      </c>
      <c r="AN13" s="29">
        <f>H18</f>
        <v>9.0387383249119591</v>
      </c>
      <c r="AO13" s="1" t="s">
        <v>43</v>
      </c>
      <c r="AP13" s="29">
        <f>I23</f>
        <v>24.524363096710363</v>
      </c>
      <c r="AQ13" s="1" t="s">
        <v>35</v>
      </c>
      <c r="AR13" s="29">
        <f>J16</f>
        <v>2.5232768051590004</v>
      </c>
      <c r="AS13" s="1" t="s">
        <v>77</v>
      </c>
      <c r="AT13" s="29">
        <f>1-SUM(AT11:AT12)</f>
        <v>-11.855226077226995</v>
      </c>
      <c r="AV13" s="17"/>
      <c r="AW13" s="1" t="s">
        <v>77</v>
      </c>
      <c r="AX13" s="29">
        <f>1-SUM(AX11:AX12)</f>
        <v>-41.670932171663878</v>
      </c>
      <c r="AZ13" s="17"/>
    </row>
    <row r="14" spans="1:52">
      <c r="A14" s="1" t="s">
        <v>33</v>
      </c>
      <c r="C14" s="18">
        <f t="shared" si="1"/>
        <v>10</v>
      </c>
      <c r="D14" s="30">
        <f>('[4]master foreign claims'!E19/'[4]master foreign claims'!E$14)*100</f>
        <v>17.307352577465288</v>
      </c>
      <c r="E14" s="30">
        <f>('[4]master foreign claims'!F19/'[4]master foreign claims'!F$14)*100</f>
        <v>2.3055765743042791</v>
      </c>
      <c r="F14" s="30">
        <f>('[4]master foreign claims'!G19/'[4]master foreign claims'!G$14)*100</f>
        <v>7.2444527052742442</v>
      </c>
      <c r="G14" s="30">
        <f>('[4]master foreign claims'!H19/'[4]master foreign claims'!H$14)*100</f>
        <v>7.6896460691868231</v>
      </c>
      <c r="H14" s="30">
        <f>('[4]master foreign claims'!I19/'[4]master foreign claims'!I$14)*100</f>
        <v>24.513244526106263</v>
      </c>
      <c r="I14" s="30">
        <f>('[4]master foreign claims'!J19/'[4]master foreign claims'!J$14)*100</f>
        <v>0.15928765767994063</v>
      </c>
      <c r="J14" s="30">
        <f>('[4]master foreign claims'!K19/'[4]master foreign claims'!K$14)*100</f>
        <v>2.0067671235660507</v>
      </c>
      <c r="K14" s="30">
        <f>('[4]master foreign claims'!L19/'[4]master foreign claims'!L$14)*100</f>
        <v>0.38023872863768682</v>
      </c>
      <c r="L14" s="30">
        <f>('[4]master foreign claims'!M19/'[4]master foreign claims'!M$14)*100</f>
        <v>0</v>
      </c>
      <c r="M14" s="30">
        <f>('[4]master foreign claims'!N19/'[4]master foreign claims'!N$14)*100</f>
        <v>0.2824762617840248</v>
      </c>
      <c r="N14" s="30">
        <f>('[4]master foreign claims'!O19/'[4]master foreign claims'!O$14)*100</f>
        <v>0.17915147347562907</v>
      </c>
      <c r="O14" s="17"/>
      <c r="P14" s="21">
        <f>IF('[4]master foreign claims'!E19/'[4]master foreign claims'!E$15&gt;$B$6,1,"")</f>
        <v>1</v>
      </c>
      <c r="Q14" s="21">
        <f>IF('[4]master foreign claims'!F19/'[4]master foreign claims'!F$15&gt;$B$6,1,"")</f>
        <v>1</v>
      </c>
      <c r="R14" s="21">
        <f>IF('[4]master foreign claims'!G19/'[4]master foreign claims'!G$15&gt;$B$6,1,"")</f>
        <v>1</v>
      </c>
      <c r="S14" s="21">
        <f>IF('[4]master foreign claims'!H19/'[4]master foreign claims'!H$15&gt;$B$6,1,"")</f>
        <v>1</v>
      </c>
      <c r="T14" s="21">
        <f>IF('[4]master foreign claims'!I19/'[4]master foreign claims'!I$15&gt;$B$6,1,"")</f>
        <v>1</v>
      </c>
      <c r="U14" s="21">
        <f>IF('[4]master foreign claims'!J19/'[4]master foreign claims'!J$15&gt;$B$6,1,"")</f>
        <v>1</v>
      </c>
      <c r="V14" s="21">
        <f>IF('[4]master foreign claims'!K19/'[4]master foreign claims'!K$15&gt;$B$6,1,"")</f>
        <v>1</v>
      </c>
      <c r="W14" s="21">
        <f>IF('[4]master foreign claims'!L19/'[4]master foreign claims'!L$15&gt;$B$6,1,"")</f>
        <v>1</v>
      </c>
      <c r="X14" s="21" t="str">
        <f>IF('[4]master foreign claims'!M19/'[4]master foreign claims'!M$15&gt;$B$6,1,"")</f>
        <v/>
      </c>
      <c r="Y14" s="21">
        <f>IF('[4]master foreign claims'!N19/'[4]master foreign claims'!N$15&gt;$B$6,1,"")</f>
        <v>1</v>
      </c>
      <c r="Z14" s="21">
        <f>IF('[4]master foreign claims'!O19/'[4]master foreign claims'!O$15&gt;$B$6,1,"")</f>
        <v>1</v>
      </c>
      <c r="AE14" s="1" t="s">
        <v>34</v>
      </c>
      <c r="AF14" s="29">
        <f>D15</f>
        <v>11.895912094124297</v>
      </c>
      <c r="AG14" s="1" t="s">
        <v>35</v>
      </c>
      <c r="AH14" s="29">
        <f>E16</f>
        <v>4.8792322751894694</v>
      </c>
      <c r="AI14" s="1" t="s">
        <v>38</v>
      </c>
      <c r="AJ14" s="29">
        <f>F19</f>
        <v>8.349928750342972</v>
      </c>
      <c r="AK14" s="1" t="s">
        <v>77</v>
      </c>
      <c r="AL14" s="17">
        <f>1-SUM(AL11:AL13)</f>
        <v>-19.483082624865119</v>
      </c>
      <c r="AM14" s="1" t="s">
        <v>34</v>
      </c>
      <c r="AN14" s="29">
        <f>H15</f>
        <v>10.071352013474201</v>
      </c>
      <c r="AO14" s="1" t="s">
        <v>31</v>
      </c>
      <c r="AP14" s="29">
        <f>I13</f>
        <v>6.7573583972297806</v>
      </c>
      <c r="AQ14" s="1" t="s">
        <v>77</v>
      </c>
      <c r="AR14" s="29">
        <f>1-SUM(AR11:AR13)</f>
        <v>-16.672759787435098</v>
      </c>
      <c r="AT14" s="17"/>
      <c r="AV14" s="17"/>
      <c r="AZ14" s="17"/>
    </row>
    <row r="15" spans="1:52">
      <c r="A15" s="1" t="s">
        <v>34</v>
      </c>
      <c r="C15" s="18">
        <f t="shared" si="1"/>
        <v>10</v>
      </c>
      <c r="D15" s="30">
        <f>('[4]master foreign claims'!E20/'[4]master foreign claims'!E$14)*100</f>
        <v>11.895912094124297</v>
      </c>
      <c r="E15" s="30">
        <f>('[4]master foreign claims'!F20/'[4]master foreign claims'!F$14)*100</f>
        <v>7.696945675542584</v>
      </c>
      <c r="F15" s="30">
        <f>('[4]master foreign claims'!G20/'[4]master foreign claims'!G$14)*100</f>
        <v>11.168936919713584</v>
      </c>
      <c r="G15" s="30">
        <f>('[4]master foreign claims'!H20/'[4]master foreign claims'!H$14)*100</f>
        <v>2.4605227072926303</v>
      </c>
      <c r="H15" s="30">
        <f>('[4]master foreign claims'!I20/'[4]master foreign claims'!I$14)*100</f>
        <v>10.071352013474201</v>
      </c>
      <c r="I15" s="30">
        <f>('[4]master foreign claims'!J20/'[4]master foreign claims'!J$14)*100</f>
        <v>0.29977739302498146</v>
      </c>
      <c r="J15" s="30">
        <f>('[4]master foreign claims'!K20/'[4]master foreign claims'!K$14)*100</f>
        <v>1.9881389055413867</v>
      </c>
      <c r="K15" s="30">
        <f>('[4]master foreign claims'!L20/'[4]master foreign claims'!L$14)*100</f>
        <v>0.40020242257104521</v>
      </c>
      <c r="L15" s="30">
        <f>('[4]master foreign claims'!M20/'[4]master foreign claims'!M$14)*100</f>
        <v>0</v>
      </c>
      <c r="M15" s="30">
        <f>('[4]master foreign claims'!N20/'[4]master foreign claims'!N$14)*100</f>
        <v>1.38515468127829</v>
      </c>
      <c r="N15" s="30">
        <f>('[4]master foreign claims'!O20/'[4]master foreign claims'!O$14)*100</f>
        <v>0.32090432285870257</v>
      </c>
      <c r="O15" s="17"/>
      <c r="P15" s="21">
        <f>IF('[4]master foreign claims'!E20/'[4]master foreign claims'!E$15&gt;$B$6,1,"")</f>
        <v>1</v>
      </c>
      <c r="Q15" s="21">
        <f>IF('[4]master foreign claims'!F20/'[4]master foreign claims'!F$15&gt;$B$6,1,"")</f>
        <v>1</v>
      </c>
      <c r="R15" s="21">
        <f>IF('[4]master foreign claims'!G20/'[4]master foreign claims'!G$15&gt;$B$6,1,"")</f>
        <v>1</v>
      </c>
      <c r="S15" s="21">
        <f>IF('[4]master foreign claims'!H20/'[4]master foreign claims'!H$15&gt;$B$6,1,"")</f>
        <v>1</v>
      </c>
      <c r="T15" s="21">
        <f>IF('[4]master foreign claims'!I20/'[4]master foreign claims'!I$15&gt;$B$6,1,"")</f>
        <v>1</v>
      </c>
      <c r="U15" s="21">
        <f>IF('[4]master foreign claims'!J20/'[4]master foreign claims'!J$15&gt;$B$6,1,"")</f>
        <v>1</v>
      </c>
      <c r="V15" s="21">
        <f>IF('[4]master foreign claims'!K20/'[4]master foreign claims'!K$15&gt;$B$6,1,"")</f>
        <v>1</v>
      </c>
      <c r="W15" s="21">
        <f>IF('[4]master foreign claims'!L20/'[4]master foreign claims'!L$15&gt;$B$6,1,"")</f>
        <v>1</v>
      </c>
      <c r="X15" s="21" t="str">
        <f>IF('[4]master foreign claims'!M20/'[4]master foreign claims'!M$15&gt;$B$6,1,"")</f>
        <v/>
      </c>
      <c r="Y15" s="21">
        <f>IF('[4]master foreign claims'!N20/'[4]master foreign claims'!N$15&gt;$B$6,1,"")</f>
        <v>1</v>
      </c>
      <c r="Z15" s="21">
        <f>IF('[4]master foreign claims'!O20/'[4]master foreign claims'!O$15&gt;$B$6,1,"")</f>
        <v>1</v>
      </c>
      <c r="AE15" s="1" t="s">
        <v>38</v>
      </c>
      <c r="AF15" s="29">
        <f>D19</f>
        <v>10.17665971805109</v>
      </c>
      <c r="AG15" s="1" t="s">
        <v>37</v>
      </c>
      <c r="AH15" s="29">
        <f>E18</f>
        <v>4.4542932295607685</v>
      </c>
      <c r="AI15" s="1" t="s">
        <v>31</v>
      </c>
      <c r="AJ15" s="29">
        <f>F13</f>
        <v>9.284582636325819</v>
      </c>
      <c r="AL15" s="17"/>
      <c r="AM15" s="1" t="s">
        <v>38</v>
      </c>
      <c r="AN15" s="29">
        <f>H19</f>
        <v>7.5088041647527177</v>
      </c>
      <c r="AO15" s="1" t="s">
        <v>30</v>
      </c>
      <c r="AP15" s="29">
        <f>I12</f>
        <v>6.0598565421716541</v>
      </c>
      <c r="AR15" s="17"/>
      <c r="AT15" s="17"/>
      <c r="AV15" s="17"/>
      <c r="AW15" s="1" t="s">
        <v>34</v>
      </c>
      <c r="AX15" s="17">
        <v>3.5762942779291554E-2</v>
      </c>
      <c r="AZ15" s="17"/>
    </row>
    <row r="16" spans="1:52">
      <c r="A16" s="1" t="s">
        <v>35</v>
      </c>
      <c r="C16" s="18">
        <f t="shared" si="1"/>
        <v>11</v>
      </c>
      <c r="D16" s="30">
        <f>('[4]master foreign claims'!E21/'[4]master foreign claims'!E$14)*100</f>
        <v>15.138677878670107</v>
      </c>
      <c r="E16" s="30">
        <f>('[4]master foreign claims'!F21/'[4]master foreign claims'!F$14)*100</f>
        <v>4.8792322751894694</v>
      </c>
      <c r="F16" s="30">
        <f>('[4]master foreign claims'!G21/'[4]master foreign claims'!G$14)*100</f>
        <v>4.7697441207969344</v>
      </c>
      <c r="G16" s="30">
        <f>('[4]master foreign claims'!H21/'[4]master foreign claims'!H$14)*100</f>
        <v>4.9843526134083112</v>
      </c>
      <c r="H16" s="30">
        <f>('[4]master foreign claims'!I21/'[4]master foreign claims'!I$14)*100</f>
        <v>0.51753177155106411</v>
      </c>
      <c r="I16" s="30">
        <f>('[4]master foreign claims'!J21/'[4]master foreign claims'!J$14)*100</f>
        <v>9.3989611674499138E-2</v>
      </c>
      <c r="J16" s="30">
        <f>('[4]master foreign claims'!K21/'[4]master foreign claims'!K$14)*100</f>
        <v>2.5232768051590004</v>
      </c>
      <c r="K16" s="30">
        <f>('[4]master foreign claims'!L21/'[4]master foreign claims'!L$14)*100</f>
        <v>3.3636502917949214</v>
      </c>
      <c r="L16" s="30">
        <f>('[4]master foreign claims'!M21/'[4]master foreign claims'!M$14)*100</f>
        <v>3.849029347660804E-2</v>
      </c>
      <c r="M16" s="30">
        <f>('[4]master foreign claims'!N21/'[4]master foreign claims'!N$14)*100</f>
        <v>0.27566960487356634</v>
      </c>
      <c r="N16" s="30">
        <f>('[4]master foreign claims'!O21/'[4]master foreign claims'!O$14)*100</f>
        <v>4.5843474694100363E-2</v>
      </c>
      <c r="O16" s="17"/>
      <c r="P16" s="21">
        <f>IF('[4]master foreign claims'!E21/'[4]master foreign claims'!E$15&gt;$B$6,1,"")</f>
        <v>1</v>
      </c>
      <c r="Q16" s="21">
        <f>IF('[4]master foreign claims'!F21/'[4]master foreign claims'!F$15&gt;$B$6,1,"")</f>
        <v>1</v>
      </c>
      <c r="R16" s="21">
        <f>IF('[4]master foreign claims'!G21/'[4]master foreign claims'!G$15&gt;$B$6,1,"")</f>
        <v>1</v>
      </c>
      <c r="S16" s="21">
        <f>IF('[4]master foreign claims'!H21/'[4]master foreign claims'!H$15&gt;$B$6,1,"")</f>
        <v>1</v>
      </c>
      <c r="T16" s="21">
        <f>IF('[4]master foreign claims'!I21/'[4]master foreign claims'!I$15&gt;$B$6,1,"")</f>
        <v>1</v>
      </c>
      <c r="U16" s="21">
        <f>IF('[4]master foreign claims'!J21/'[4]master foreign claims'!J$15&gt;$B$6,1,"")</f>
        <v>1</v>
      </c>
      <c r="V16" s="21">
        <f>IF('[4]master foreign claims'!K21/'[4]master foreign claims'!K$15&gt;$B$6,1,"")</f>
        <v>1</v>
      </c>
      <c r="W16" s="21">
        <f>IF('[4]master foreign claims'!L21/'[4]master foreign claims'!L$15&gt;$B$6,1,"")</f>
        <v>1</v>
      </c>
      <c r="X16" s="21">
        <f>IF('[4]master foreign claims'!M21/'[4]master foreign claims'!M$15&gt;$B$6,1,"")</f>
        <v>1</v>
      </c>
      <c r="Y16" s="21">
        <f>IF('[4]master foreign claims'!N21/'[4]master foreign claims'!N$15&gt;$B$6,1,"")</f>
        <v>1</v>
      </c>
      <c r="Z16" s="21">
        <f>IF('[4]master foreign claims'!O21/'[4]master foreign claims'!O$15&gt;$B$6,1,"")</f>
        <v>1</v>
      </c>
      <c r="AE16" s="1" t="s">
        <v>31</v>
      </c>
      <c r="AF16" s="29">
        <f>D13</f>
        <v>7.0957142352400808</v>
      </c>
      <c r="AG16" s="1" t="s">
        <v>77</v>
      </c>
      <c r="AH16" s="29">
        <f>1-SUM(AH11:AH15)</f>
        <v>-37.445573451518754</v>
      </c>
      <c r="AI16" s="1" t="s">
        <v>33</v>
      </c>
      <c r="AJ16" s="29">
        <f>F14</f>
        <v>7.2444527052742442</v>
      </c>
      <c r="AL16" s="17"/>
      <c r="AM16" s="1" t="s">
        <v>31</v>
      </c>
      <c r="AN16" s="29">
        <f>H13</f>
        <v>5.1949165518297349</v>
      </c>
      <c r="AO16" s="1" t="s">
        <v>77</v>
      </c>
      <c r="AP16" s="29">
        <f>1-SUM(AP11:AP15)</f>
        <v>-86.427158050952272</v>
      </c>
      <c r="AR16" s="17"/>
      <c r="AT16" s="17"/>
      <c r="AV16" s="17"/>
      <c r="AW16" s="1" t="s">
        <v>31</v>
      </c>
      <c r="AX16" s="17">
        <v>3.5337193460490461E-2</v>
      </c>
      <c r="AZ16" s="17"/>
    </row>
    <row r="17" spans="1:52">
      <c r="A17" s="1" t="s">
        <v>36</v>
      </c>
      <c r="C17" s="18">
        <f t="shared" si="1"/>
        <v>11</v>
      </c>
      <c r="D17" s="30">
        <f>('[4]master foreign claims'!E22/'[4]master foreign claims'!E$14)*100</f>
        <v>12.047839451648235</v>
      </c>
      <c r="E17" s="30">
        <f>('[4]master foreign claims'!F22/'[4]master foreign claims'!F$14)*100</f>
        <v>4.3764638057146978</v>
      </c>
      <c r="F17" s="30">
        <f>('[4]master foreign claims'!G22/'[4]master foreign claims'!G$14)*100</f>
        <v>13.493622934423763</v>
      </c>
      <c r="G17" s="30">
        <f>('[4]master foreign claims'!H22/'[4]master foreign claims'!H$14)*100</f>
        <v>1.9735442548076305</v>
      </c>
      <c r="H17" s="30">
        <f>('[4]master foreign claims'!I22/'[4]master foreign claims'!I$14)*100</f>
        <v>0.23824835400398101</v>
      </c>
      <c r="I17" s="30">
        <f>('[4]master foreign claims'!J22/'[4]master foreign claims'!J$14)*100</f>
        <v>6.9255503339104626E-3</v>
      </c>
      <c r="J17" s="30">
        <f>('[4]master foreign claims'!K22/'[4]master foreign claims'!K$14)*100</f>
        <v>5.622334894716699E-2</v>
      </c>
      <c r="K17" s="30">
        <f>('[4]master foreign claims'!L22/'[4]master foreign claims'!L$14)*100</f>
        <v>7.4283512310170802E-2</v>
      </c>
      <c r="L17" s="30">
        <f>('[4]master foreign claims'!M22/'[4]master foreign claims'!M$14)*100</f>
        <v>8.4583607886867043E-2</v>
      </c>
      <c r="M17" s="30">
        <f>('[4]master foreign claims'!N22/'[4]master foreign claims'!N$14)*100</f>
        <v>4.0839941462750572E-2</v>
      </c>
      <c r="N17" s="30">
        <f>('[4]master foreign claims'!O22/'[4]master foreign claims'!O$14)*100</f>
        <v>9.048054215940862E-4</v>
      </c>
      <c r="O17" s="17"/>
      <c r="P17" s="21">
        <f>IF('[4]master foreign claims'!E22/'[4]master foreign claims'!E$15&gt;$B$6,1,"")</f>
        <v>1</v>
      </c>
      <c r="Q17" s="21">
        <f>IF('[4]master foreign claims'!F22/'[4]master foreign claims'!F$15&gt;$B$6,1,"")</f>
        <v>1</v>
      </c>
      <c r="R17" s="21">
        <f>IF('[4]master foreign claims'!G22/'[4]master foreign claims'!G$15&gt;$B$6,1,"")</f>
        <v>1</v>
      </c>
      <c r="S17" s="21">
        <f>IF('[4]master foreign claims'!H22/'[4]master foreign claims'!H$15&gt;$B$6,1,"")</f>
        <v>1</v>
      </c>
      <c r="T17" s="21">
        <f>IF('[4]master foreign claims'!I22/'[4]master foreign claims'!I$15&gt;$B$6,1,"")</f>
        <v>1</v>
      </c>
      <c r="U17" s="21">
        <f>IF('[4]master foreign claims'!J22/'[4]master foreign claims'!J$15&gt;$B$6,1,"")</f>
        <v>1</v>
      </c>
      <c r="V17" s="21">
        <f>IF('[4]master foreign claims'!K22/'[4]master foreign claims'!K$15&gt;$B$6,1,"")</f>
        <v>1</v>
      </c>
      <c r="W17" s="21">
        <f>IF('[4]master foreign claims'!L22/'[4]master foreign claims'!L$15&gt;$B$6,1,"")</f>
        <v>1</v>
      </c>
      <c r="X17" s="21">
        <f>IF('[4]master foreign claims'!M22/'[4]master foreign claims'!M$15&gt;$B$6,1,"")</f>
        <v>1</v>
      </c>
      <c r="Y17" s="21">
        <f>IF('[4]master foreign claims'!N22/'[4]master foreign claims'!N$15&gt;$B$6,1,"")</f>
        <v>1</v>
      </c>
      <c r="Z17" s="21">
        <f>IF('[4]master foreign claims'!O22/'[4]master foreign claims'!O$15&gt;$B$6,1,"")</f>
        <v>1</v>
      </c>
      <c r="AE17" s="1" t="s">
        <v>30</v>
      </c>
      <c r="AF17" s="29">
        <f>D12</f>
        <v>5.266579514539095</v>
      </c>
      <c r="AI17" s="1" t="s">
        <v>35</v>
      </c>
      <c r="AJ17" s="29">
        <f>F16</f>
        <v>4.7697441207969344</v>
      </c>
      <c r="AL17" s="17"/>
      <c r="AM17" s="1" t="s">
        <v>77</v>
      </c>
      <c r="AN17" s="29">
        <f>1-SUM(AN11:AN16)</f>
        <v>-67.191701117746135</v>
      </c>
      <c r="AR17" s="17"/>
      <c r="AT17" s="17"/>
      <c r="AV17" s="17"/>
      <c r="AW17" s="1" t="s">
        <v>47</v>
      </c>
      <c r="AX17" s="17">
        <v>1.1069482288828338E-2</v>
      </c>
    </row>
    <row r="18" spans="1:52">
      <c r="A18" s="1" t="s">
        <v>37</v>
      </c>
      <c r="C18" s="18">
        <f t="shared" si="1"/>
        <v>9</v>
      </c>
      <c r="D18" s="30">
        <f>('[4]master foreign claims'!E23/'[4]master foreign claims'!E$14)*100</f>
        <v>0.84443345228421007</v>
      </c>
      <c r="E18" s="30">
        <f>('[4]master foreign claims'!F23/'[4]master foreign claims'!F$14)*100</f>
        <v>4.4542932295607685</v>
      </c>
      <c r="F18" s="30">
        <f>('[4]master foreign claims'!G23/'[4]master foreign claims'!G$14)*100</f>
        <v>0</v>
      </c>
      <c r="G18" s="30">
        <f>('[4]master foreign claims'!H23/'[4]master foreign claims'!H$14)*100</f>
        <v>4.179812949013356</v>
      </c>
      <c r="H18" s="30">
        <f>('[4]master foreign claims'!I23/'[4]master foreign claims'!I$14)*100</f>
        <v>9.0387383249119591</v>
      </c>
      <c r="I18" s="30">
        <f>('[4]master foreign claims'!J23/'[4]master foreign claims'!J$14)*100</f>
        <v>0.29285184269107095</v>
      </c>
      <c r="J18" s="30">
        <f>('[4]master foreign claims'!K23/'[4]master foreign claims'!K$14)*100</f>
        <v>6.3461258386931796</v>
      </c>
      <c r="K18" s="30">
        <f>('[4]master foreign claims'!L23/'[4]master foreign claims'!L$14)*100</f>
        <v>3.9625611097956739</v>
      </c>
      <c r="L18" s="30">
        <f>('[4]master foreign claims'!M23/'[4]master foreign claims'!M$14)*100</f>
        <v>0</v>
      </c>
      <c r="M18" s="30">
        <f>('[4]master foreign claims'!N23/'[4]master foreign claims'!N$14)*100</f>
        <v>4.2915971820440397</v>
      </c>
      <c r="N18" s="30">
        <f>('[4]master foreign claims'!O23/'[4]master foreign claims'!O$14)*100</f>
        <v>0.13179998974553855</v>
      </c>
      <c r="O18" s="17"/>
      <c r="P18" s="21">
        <f>IF('[4]master foreign claims'!E23/'[4]master foreign claims'!E$15&gt;$B$6,1,"")</f>
        <v>1</v>
      </c>
      <c r="Q18" s="21">
        <f>IF('[4]master foreign claims'!F23/'[4]master foreign claims'!F$15&gt;$B$6,1,"")</f>
        <v>1</v>
      </c>
      <c r="R18" s="21" t="str">
        <f>IF('[4]master foreign claims'!G23/'[4]master foreign claims'!G$15&gt;$B$6,1,"")</f>
        <v/>
      </c>
      <c r="S18" s="21">
        <f>IF('[4]master foreign claims'!H23/'[4]master foreign claims'!H$15&gt;$B$6,1,"")</f>
        <v>1</v>
      </c>
      <c r="T18" s="21">
        <f>IF('[4]master foreign claims'!I23/'[4]master foreign claims'!I$15&gt;$B$6,1,"")</f>
        <v>1</v>
      </c>
      <c r="U18" s="21">
        <f>IF('[4]master foreign claims'!J23/'[4]master foreign claims'!J$15&gt;$B$6,1,"")</f>
        <v>1</v>
      </c>
      <c r="V18" s="21">
        <f>IF('[4]master foreign claims'!K23/'[4]master foreign claims'!K$15&gt;$B$6,1,"")</f>
        <v>1</v>
      </c>
      <c r="W18" s="21">
        <f>IF('[4]master foreign claims'!L23/'[4]master foreign claims'!L$15&gt;$B$6,1,"")</f>
        <v>1</v>
      </c>
      <c r="X18" s="21" t="str">
        <f>IF('[4]master foreign claims'!M23/'[4]master foreign claims'!M$15&gt;$B$6,1,"")</f>
        <v/>
      </c>
      <c r="Y18" s="21">
        <f>IF('[4]master foreign claims'!N23/'[4]master foreign claims'!N$15&gt;$B$6,1,"")</f>
        <v>1</v>
      </c>
      <c r="Z18" s="21">
        <f>IF('[4]master foreign claims'!O23/'[4]master foreign claims'!O$15&gt;$B$6,1,"")</f>
        <v>1</v>
      </c>
      <c r="AE18" s="1" t="s">
        <v>77</v>
      </c>
      <c r="AF18" s="29">
        <f>1-SUM(AF11:AF17)</f>
        <v>-77.928735469738186</v>
      </c>
      <c r="AI18" s="1" t="s">
        <v>77</v>
      </c>
      <c r="AJ18" s="29">
        <f>1-SUM(AJ11:AJ17)</f>
        <v>-75.165883362983806</v>
      </c>
      <c r="AL18" s="17"/>
      <c r="AN18" s="17"/>
      <c r="AP18" s="17"/>
      <c r="AR18" s="17"/>
      <c r="AT18" s="17"/>
      <c r="AV18" s="17"/>
      <c r="AW18" s="1" t="s">
        <v>39</v>
      </c>
      <c r="AX18" s="17">
        <v>8.855585831062671E-3</v>
      </c>
      <c r="AZ18" s="17"/>
    </row>
    <row r="19" spans="1:52">
      <c r="A19" s="1" t="s">
        <v>38</v>
      </c>
      <c r="C19" s="18">
        <f t="shared" si="1"/>
        <v>10</v>
      </c>
      <c r="D19" s="30">
        <f>('[4]master foreign claims'!E24/'[4]master foreign claims'!E$14)*100</f>
        <v>10.17665971805109</v>
      </c>
      <c r="E19" s="30">
        <f>('[4]master foreign claims'!F24/'[4]master foreign claims'!F$14)*100</f>
        <v>0.90488715934613673</v>
      </c>
      <c r="F19" s="30">
        <f>('[4]master foreign claims'!G24/'[4]master foreign claims'!G$14)*100</f>
        <v>8.349928750342972</v>
      </c>
      <c r="G19" s="30">
        <f>('[4]master foreign claims'!H24/'[4]master foreign claims'!H$14)*100</f>
        <v>1.1800256817057573</v>
      </c>
      <c r="H19" s="30">
        <f>('[4]master foreign claims'!I24/'[4]master foreign claims'!I$14)*100</f>
        <v>7.5088041647527177</v>
      </c>
      <c r="I19" s="30">
        <f>('[4]master foreign claims'!J24/'[4]master foreign claims'!J$14)*100</f>
        <v>0.10388325500865693</v>
      </c>
      <c r="J19" s="30">
        <f>('[4]master foreign claims'!K24/'[4]master foreign claims'!K$14)*100</f>
        <v>1.5627381448327018</v>
      </c>
      <c r="K19" s="30">
        <f>('[4]master foreign claims'!L24/'[4]master foreign claims'!L$14)*100</f>
        <v>3.1106220779884022E-2</v>
      </c>
      <c r="L19" s="30">
        <f>('[4]master foreign claims'!M24/'[4]master foreign claims'!M$14)*100</f>
        <v>0</v>
      </c>
      <c r="M19" s="30">
        <f>('[4]master foreign claims'!N24/'[4]master foreign claims'!N$14)*100</f>
        <v>6.8066569104584279E-2</v>
      </c>
      <c r="N19" s="30">
        <f>('[4]master foreign claims'!O24/'[4]master foreign claims'!O$14)*100</f>
        <v>1.8096108431881724E-2</v>
      </c>
      <c r="O19" s="17"/>
      <c r="P19" s="21">
        <f>IF('[4]master foreign claims'!E24/'[4]master foreign claims'!E$15&gt;$B$6,1,"")</f>
        <v>1</v>
      </c>
      <c r="Q19" s="21">
        <f>IF('[4]master foreign claims'!F24/'[4]master foreign claims'!F$15&gt;$B$6,1,"")</f>
        <v>1</v>
      </c>
      <c r="R19" s="21">
        <f>IF('[4]master foreign claims'!G24/'[4]master foreign claims'!G$15&gt;$B$6,1,"")</f>
        <v>1</v>
      </c>
      <c r="S19" s="21">
        <f>IF('[4]master foreign claims'!H24/'[4]master foreign claims'!H$15&gt;$B$6,1,"")</f>
        <v>1</v>
      </c>
      <c r="T19" s="21">
        <f>IF('[4]master foreign claims'!I24/'[4]master foreign claims'!I$15&gt;$B$6,1,"")</f>
        <v>1</v>
      </c>
      <c r="U19" s="21">
        <f>IF('[4]master foreign claims'!J24/'[4]master foreign claims'!J$15&gt;$B$6,1,"")</f>
        <v>1</v>
      </c>
      <c r="V19" s="21">
        <f>IF('[4]master foreign claims'!K24/'[4]master foreign claims'!K$15&gt;$B$6,1,"")</f>
        <v>1</v>
      </c>
      <c r="W19" s="21">
        <f>IF('[4]master foreign claims'!L24/'[4]master foreign claims'!L$15&gt;$B$6,1,"")</f>
        <v>1</v>
      </c>
      <c r="X19" s="21" t="str">
        <f>IF('[4]master foreign claims'!M24/'[4]master foreign claims'!M$15&gt;$B$6,1,"")</f>
        <v/>
      </c>
      <c r="Y19" s="21">
        <f>IF('[4]master foreign claims'!N24/'[4]master foreign claims'!N$15&gt;$B$6,1,"")</f>
        <v>1</v>
      </c>
      <c r="Z19" s="21">
        <f>IF('[4]master foreign claims'!O24/'[4]master foreign claims'!O$15&gt;$B$6,1,"")</f>
        <v>1</v>
      </c>
      <c r="AH19" s="17"/>
      <c r="AJ19" s="17"/>
      <c r="AL19" s="17"/>
      <c r="AN19" s="17"/>
      <c r="AP19" s="17"/>
      <c r="AV19" s="17"/>
      <c r="AW19" s="1" t="s">
        <v>40</v>
      </c>
      <c r="AX19" s="17">
        <v>8.6001362397820167E-3</v>
      </c>
      <c r="AZ19" s="17"/>
    </row>
    <row r="20" spans="1:52">
      <c r="A20" s="1" t="s">
        <v>40</v>
      </c>
      <c r="C20" s="18">
        <f t="shared" ref="C20:C26" si="2">SUM(P21:Z21)</f>
        <v>11</v>
      </c>
      <c r="D20" s="30">
        <f>('[4]master foreign claims'!E26/'[4]master foreign claims'!E$14)*100</f>
        <v>4.0818994452884851</v>
      </c>
      <c r="E20" s="30">
        <f>('[4]master foreign claims'!F26/'[4]master foreign claims'!F$14)*100</f>
        <v>0.98151551183655816</v>
      </c>
      <c r="F20" s="30">
        <f>('[4]master foreign claims'!G26/'[4]master foreign claims'!G$14)*100</f>
        <v>1.1798235132719082</v>
      </c>
      <c r="G20" s="30">
        <f>('[4]master foreign claims'!H26/'[4]master foreign claims'!H$14)*100</f>
        <v>2.3259628717375644</v>
      </c>
      <c r="H20" s="30">
        <f>('[4]master foreign claims'!I26/'[4]master foreign claims'!I$14)*100</f>
        <v>0.34787934466391057</v>
      </c>
      <c r="I20" s="30">
        <f>('[4]master foreign claims'!J26/'[4]master foreign claims'!J$14)*100</f>
        <v>1.7699727924808313</v>
      </c>
      <c r="J20" s="30">
        <f>('[4]master foreign claims'!K26/'[4]master foreign claims'!K$14)*100</f>
        <v>0.97340906550697548</v>
      </c>
      <c r="K20" s="30">
        <f>('[4]master foreign claims'!L26/'[4]master foreign claims'!L$14)*100</f>
        <v>3.3942922406228671</v>
      </c>
      <c r="L20" s="30">
        <f>('[4]master foreign claims'!M26/'[4]master foreign claims'!M$14)*100</f>
        <v>9.297861016777334E-2</v>
      </c>
      <c r="M20" s="30">
        <f>('[4]master foreign claims'!N26/'[4]master foreign claims'!N$14)*100</f>
        <v>0.29268624714971242</v>
      </c>
      <c r="N20" s="30">
        <f>('[4]master foreign claims'!O26/'[4]master foreign claims'!O$14)*100</f>
        <v>1.7191303010287637E-2</v>
      </c>
      <c r="O20" s="17"/>
      <c r="P20" s="21">
        <f>IF('[4]master foreign claims'!E25/'[4]master foreign claims'!E$15&gt;$B$6,1,"")</f>
        <v>1</v>
      </c>
      <c r="Q20" s="21">
        <f>IF('[4]master foreign claims'!F25/'[4]master foreign claims'!F$15&gt;$B$6,1,"")</f>
        <v>1</v>
      </c>
      <c r="R20" s="21">
        <f>IF('[4]master foreign claims'!G25/'[4]master foreign claims'!G$15&gt;$B$6,1,"")</f>
        <v>1</v>
      </c>
      <c r="S20" s="21">
        <f>IF('[4]master foreign claims'!H25/'[4]master foreign claims'!H$15&gt;$B$6,1,"")</f>
        <v>1</v>
      </c>
      <c r="T20" s="21">
        <f>IF('[4]master foreign claims'!I25/'[4]master foreign claims'!I$15&gt;$B$6,1,"")</f>
        <v>1</v>
      </c>
      <c r="U20" s="21">
        <f>IF('[4]master foreign claims'!J25/'[4]master foreign claims'!J$15&gt;$B$6,1,"")</f>
        <v>1</v>
      </c>
      <c r="V20" s="21">
        <f>IF('[4]master foreign claims'!K25/'[4]master foreign claims'!K$15&gt;$B$6,1,"")</f>
        <v>1</v>
      </c>
      <c r="W20" s="21">
        <f>IF('[4]master foreign claims'!L25/'[4]master foreign claims'!L$15&gt;$B$6,1,"")</f>
        <v>1</v>
      </c>
      <c r="X20" s="21">
        <f>IF('[4]master foreign claims'!M25/'[4]master foreign claims'!M$15&gt;$B$6,1,"")</f>
        <v>1</v>
      </c>
      <c r="Y20" s="21">
        <f>IF('[4]master foreign claims'!N25/'[4]master foreign claims'!N$15&gt;$B$6,1,"")</f>
        <v>1</v>
      </c>
      <c r="Z20" s="21">
        <f>IF('[4]master foreign claims'!O25/'[4]master foreign claims'!O$15&gt;$B$6,1,"")</f>
        <v>1</v>
      </c>
      <c r="AH20" s="17"/>
      <c r="AN20" s="17"/>
      <c r="AP20" s="17"/>
      <c r="AR20" s="17"/>
      <c r="AT20" s="17"/>
      <c r="AV20" s="17"/>
      <c r="AW20" s="1" t="s">
        <v>33</v>
      </c>
      <c r="AX20" s="17">
        <v>6.2159400544959127E-3</v>
      </c>
      <c r="AZ20" s="17"/>
    </row>
    <row r="21" spans="1:52">
      <c r="A21" s="1" t="s">
        <v>41</v>
      </c>
      <c r="C21" s="18">
        <f t="shared" si="2"/>
        <v>11</v>
      </c>
      <c r="D21" s="30">
        <f>('[4]master foreign claims'!E27/'[4]master foreign claims'!E$14)*100</f>
        <v>0.25509663286577394</v>
      </c>
      <c r="E21" s="30">
        <f>('[4]master foreign claims'!F27/'[4]master foreign claims'!F$14)*100</f>
        <v>0.94428229981143186</v>
      </c>
      <c r="F21" s="30">
        <f>('[4]master foreign claims'!G27/'[4]master foreign claims'!G$14)*100</f>
        <v>0.47883309878477293</v>
      </c>
      <c r="G21" s="30">
        <f>('[4]master foreign claims'!H27/'[4]master foreign claims'!H$14)*100</f>
        <v>5.7155892054818393E-2</v>
      </c>
      <c r="H21" s="30">
        <f>('[4]master foreign claims'!I27/'[4]master foreign claims'!I$14)*100</f>
        <v>3.6747818098300414E-3</v>
      </c>
      <c r="I21" s="30">
        <f>('[4]master foreign claims'!J27/'[4]master foreign claims'!J$14)*100</f>
        <v>21.990601038832551</v>
      </c>
      <c r="J21" s="30">
        <f>('[4]master foreign claims'!K27/'[4]master foreign claims'!K$14)*100</f>
        <v>1.0160846195271143E-3</v>
      </c>
      <c r="K21" s="30">
        <f>('[4]master foreign claims'!L27/'[4]master foreign claims'!L$14)*100</f>
        <v>2.2285053693051241E-2</v>
      </c>
      <c r="L21" s="30">
        <f>('[4]master foreign claims'!M27/'[4]master foreign claims'!M$14)*100</f>
        <v>3.0887272542957072E-2</v>
      </c>
      <c r="M21" s="30">
        <f>('[4]master foreign claims'!N27/'[4]master foreign claims'!N$14)*100</f>
        <v>4.4243269917979784E-2</v>
      </c>
      <c r="N21" s="30">
        <f>('[4]master foreign claims'!O27/'[4]master foreign claims'!O$14)*100</f>
        <v>9.0480542159408622E-3</v>
      </c>
      <c r="O21" s="17"/>
      <c r="P21" s="21">
        <f>IF('[4]master foreign claims'!E26/'[4]master foreign claims'!E$15&gt;$B$6,1,"")</f>
        <v>1</v>
      </c>
      <c r="Q21" s="21">
        <f>IF('[4]master foreign claims'!F26/'[4]master foreign claims'!F$15&gt;$B$6,1,"")</f>
        <v>1</v>
      </c>
      <c r="R21" s="21">
        <f>IF('[4]master foreign claims'!G26/'[4]master foreign claims'!G$15&gt;$B$6,1,"")</f>
        <v>1</v>
      </c>
      <c r="S21" s="21">
        <f>IF('[4]master foreign claims'!H26/'[4]master foreign claims'!H$15&gt;$B$6,1,"")</f>
        <v>1</v>
      </c>
      <c r="T21" s="21">
        <f>IF('[4]master foreign claims'!I26/'[4]master foreign claims'!I$15&gt;$B$6,1,"")</f>
        <v>1</v>
      </c>
      <c r="U21" s="21">
        <f>IF('[4]master foreign claims'!J26/'[4]master foreign claims'!J$15&gt;$B$6,1,"")</f>
        <v>1</v>
      </c>
      <c r="V21" s="21">
        <f>IF('[4]master foreign claims'!K26/'[4]master foreign claims'!K$15&gt;$B$6,1,"")</f>
        <v>1</v>
      </c>
      <c r="W21" s="21">
        <f>IF('[4]master foreign claims'!L26/'[4]master foreign claims'!L$15&gt;$B$6,1,"")</f>
        <v>1</v>
      </c>
      <c r="X21" s="21">
        <f>IF('[4]master foreign claims'!M26/'[4]master foreign claims'!M$15&gt;$B$6,1,"")</f>
        <v>1</v>
      </c>
      <c r="Y21" s="21">
        <f>IF('[4]master foreign claims'!N26/'[4]master foreign claims'!N$15&gt;$B$6,1,"")</f>
        <v>1</v>
      </c>
      <c r="Z21" s="21">
        <f>IF('[4]master foreign claims'!O26/'[4]master foreign claims'!O$15&gt;$B$6,1,"")</f>
        <v>1</v>
      </c>
      <c r="AH21" s="17"/>
      <c r="AJ21" s="17"/>
      <c r="AL21" s="17"/>
      <c r="AN21" s="17"/>
      <c r="AP21" s="17"/>
      <c r="AR21" s="17"/>
      <c r="AT21" s="17"/>
      <c r="AV21" s="17"/>
      <c r="AW21" s="1" t="s">
        <v>43</v>
      </c>
      <c r="AX21" s="17">
        <v>3.916893732970027E-3</v>
      </c>
      <c r="AZ21" s="17"/>
    </row>
    <row r="22" spans="1:52">
      <c r="A22" s="1" t="s">
        <v>42</v>
      </c>
      <c r="C22" s="18">
        <f t="shared" si="2"/>
        <v>10</v>
      </c>
      <c r="D22" s="30">
        <f>('[4]master foreign claims'!E28/'[4]master foreign claims'!E$14)*100</f>
        <v>0.10104935872522348</v>
      </c>
      <c r="E22" s="30">
        <f>('[4]master foreign claims'!F28/'[4]master foreign claims'!F$14)*100</f>
        <v>0.27696705461271454</v>
      </c>
      <c r="F22" s="30">
        <f>('[4]master foreign claims'!G28/'[4]master foreign claims'!G$14)*100</f>
        <v>0.2500376162785552</v>
      </c>
      <c r="G22" s="30">
        <f>('[4]master foreign claims'!H28/'[4]master foreign claims'!H$14)*100</f>
        <v>2.9218707149099986E-2</v>
      </c>
      <c r="H22" s="30">
        <f>('[4]master foreign claims'!I28/'[4]master foreign claims'!I$14)*100</f>
        <v>7.043331802174245E-2</v>
      </c>
      <c r="I22" s="30">
        <f>('[4]master foreign claims'!J28/'[4]master foreign claims'!J$14)*100</f>
        <v>28.094978976007916</v>
      </c>
      <c r="J22" s="30">
        <f>('[4]master foreign claims'!K28/'[4]master foreign claims'!K$14)*100</f>
        <v>8.8060667025683225E-3</v>
      </c>
      <c r="K22" s="30">
        <f>('[4]master foreign claims'!L28/'[4]master foreign claims'!L$14)*100</f>
        <v>1.9035150029481269E-2</v>
      </c>
      <c r="L22" s="30">
        <f>('[4]master foreign claims'!M28/'[4]master foreign claims'!M$14)*100</f>
        <v>6.3358507780424762E-4</v>
      </c>
      <c r="M22" s="30">
        <f>('[4]master foreign claims'!N28/'[4]master foreign claims'!N$14)*100</f>
        <v>0</v>
      </c>
      <c r="N22" s="30">
        <f>('[4]master foreign claims'!O28/'[4]master foreign claims'!O$14)*100</f>
        <v>6.9368415655546604E-3</v>
      </c>
      <c r="O22" s="17"/>
      <c r="P22" s="21">
        <f>IF('[4]master foreign claims'!E27/'[4]master foreign claims'!E$15&gt;$B$6,1,"")</f>
        <v>1</v>
      </c>
      <c r="Q22" s="21">
        <f>IF('[4]master foreign claims'!F27/'[4]master foreign claims'!F$15&gt;$B$6,1,"")</f>
        <v>1</v>
      </c>
      <c r="R22" s="21">
        <f>IF('[4]master foreign claims'!G27/'[4]master foreign claims'!G$15&gt;$B$6,1,"")</f>
        <v>1</v>
      </c>
      <c r="S22" s="21">
        <f>IF('[4]master foreign claims'!H27/'[4]master foreign claims'!H$15&gt;$B$6,1,"")</f>
        <v>1</v>
      </c>
      <c r="T22" s="21">
        <f>IF('[4]master foreign claims'!I27/'[4]master foreign claims'!I$15&gt;$B$6,1,"")</f>
        <v>1</v>
      </c>
      <c r="U22" s="21">
        <f>IF('[4]master foreign claims'!J27/'[4]master foreign claims'!J$15&gt;$B$6,1,"")</f>
        <v>1</v>
      </c>
      <c r="V22" s="21">
        <f>IF('[4]master foreign claims'!K27/'[4]master foreign claims'!K$15&gt;$B$6,1,"")</f>
        <v>1</v>
      </c>
      <c r="W22" s="21">
        <f>IF('[4]master foreign claims'!L27/'[4]master foreign claims'!L$15&gt;$B$6,1,"")</f>
        <v>1</v>
      </c>
      <c r="X22" s="21">
        <f>IF('[4]master foreign claims'!M27/'[4]master foreign claims'!M$15&gt;$B$6,1,"")</f>
        <v>1</v>
      </c>
      <c r="Y22" s="21">
        <f>IF('[4]master foreign claims'!N27/'[4]master foreign claims'!N$15&gt;$B$6,1,"")</f>
        <v>1</v>
      </c>
      <c r="Z22" s="21">
        <f>IF('[4]master foreign claims'!O27/'[4]master foreign claims'!O$15&gt;$B$6,1,"")</f>
        <v>1</v>
      </c>
      <c r="AH22" s="17"/>
      <c r="AJ22" s="17"/>
      <c r="AL22" s="17"/>
      <c r="AN22" s="17"/>
      <c r="AP22" s="17"/>
      <c r="AR22" s="17"/>
      <c r="AT22" s="17"/>
      <c r="AV22" s="17"/>
      <c r="AW22" s="1" t="s">
        <v>35</v>
      </c>
      <c r="AX22" s="17">
        <v>3.1505449591280655E-3</v>
      </c>
      <c r="AZ22" s="17"/>
    </row>
    <row r="23" spans="1:52">
      <c r="A23" s="1" t="s">
        <v>43</v>
      </c>
      <c r="C23" s="18">
        <f t="shared" si="2"/>
        <v>11</v>
      </c>
      <c r="D23" s="30">
        <f>('[4]master foreign claims'!E29/'[4]master foreign claims'!E$14)*100</f>
        <v>0.12860827474119352</v>
      </c>
      <c r="E23" s="30">
        <f>('[4]master foreign claims'!F29/'[4]master foreign claims'!F$14)*100</f>
        <v>0.79703095160883508</v>
      </c>
      <c r="F23" s="30">
        <f>('[4]master foreign claims'!G29/'[4]master foreign claims'!G$14)*100</f>
        <v>0.2938495171840011</v>
      </c>
      <c r="G23" s="30">
        <f>('[4]master foreign claims'!H29/'[4]master foreign claims'!H$14)*100</f>
        <v>7.766024794892365E-2</v>
      </c>
      <c r="H23" s="30">
        <f>('[4]master foreign claims'!I29/'[4]master foreign claims'!I$14)*100</f>
        <v>4.1647527178073802E-2</v>
      </c>
      <c r="I23" s="30">
        <f>('[4]master foreign claims'!J29/'[4]master foreign claims'!J$14)*100</f>
        <v>24.524363096710363</v>
      </c>
      <c r="J23" s="30">
        <f>('[4]master foreign claims'!K29/'[4]master foreign claims'!K$14)*100</f>
        <v>2.8111674473583495E-2</v>
      </c>
      <c r="K23" s="30">
        <f>('[4]master foreign claims'!L29/'[4]master foreign claims'!L$14)*100</f>
        <v>8.031904768537218E-2</v>
      </c>
      <c r="L23" s="30">
        <f>('[4]master foreign claims'!M29/'[4]master foreign claims'!M$14)*100</f>
        <v>6.6526433169445997E-3</v>
      </c>
      <c r="M23" s="30">
        <f>('[4]master foreign claims'!N29/'[4]master foreign claims'!N$14)*100</f>
        <v>0.18037640812714834</v>
      </c>
      <c r="N23" s="30">
        <f>('[4]master foreign claims'!O29/'[4]master foreign claims'!O$14)*100</f>
        <v>2.1112126503862014E-3</v>
      </c>
      <c r="O23" s="17"/>
      <c r="P23" s="21">
        <f>IF('[4]master foreign claims'!E28/'[4]master foreign claims'!E$15&gt;$B$6,1,"")</f>
        <v>1</v>
      </c>
      <c r="Q23" s="21">
        <f>IF('[4]master foreign claims'!F28/'[4]master foreign claims'!F$15&gt;$B$6,1,"")</f>
        <v>1</v>
      </c>
      <c r="R23" s="21">
        <f>IF('[4]master foreign claims'!G28/'[4]master foreign claims'!G$15&gt;$B$6,1,"")</f>
        <v>1</v>
      </c>
      <c r="S23" s="21">
        <f>IF('[4]master foreign claims'!H28/'[4]master foreign claims'!H$15&gt;$B$6,1,"")</f>
        <v>1</v>
      </c>
      <c r="T23" s="21">
        <f>IF('[4]master foreign claims'!I28/'[4]master foreign claims'!I$15&gt;$B$6,1,"")</f>
        <v>1</v>
      </c>
      <c r="U23" s="21">
        <f>IF('[4]master foreign claims'!J28/'[4]master foreign claims'!J$15&gt;$B$6,1,"")</f>
        <v>1</v>
      </c>
      <c r="V23" s="21">
        <f>IF('[4]master foreign claims'!K28/'[4]master foreign claims'!K$15&gt;$B$6,1,"")</f>
        <v>1</v>
      </c>
      <c r="W23" s="21">
        <f>IF('[4]master foreign claims'!L28/'[4]master foreign claims'!L$15&gt;$B$6,1,"")</f>
        <v>1</v>
      </c>
      <c r="X23" s="21">
        <f>IF('[4]master foreign claims'!M28/'[4]master foreign claims'!M$15&gt;$B$6,1,"")</f>
        <v>1</v>
      </c>
      <c r="Y23" s="21" t="str">
        <f>IF('[4]master foreign claims'!N28/'[4]master foreign claims'!N$15&gt;$B$6,1,"")</f>
        <v/>
      </c>
      <c r="Z23" s="21">
        <f>IF('[4]master foreign claims'!O28/'[4]master foreign claims'!O$15&gt;$B$6,1,"")</f>
        <v>1</v>
      </c>
      <c r="AF23" s="17"/>
      <c r="AH23" s="17"/>
      <c r="AJ23" s="17"/>
      <c r="AL23" s="17"/>
      <c r="AN23" s="17"/>
      <c r="AP23" s="17"/>
      <c r="AR23" s="17"/>
      <c r="AT23" s="17"/>
      <c r="AV23" s="17"/>
      <c r="AW23" s="1" t="s">
        <v>49</v>
      </c>
      <c r="AX23" s="17">
        <v>2.3841961852861036E-3</v>
      </c>
      <c r="AZ23" s="17"/>
    </row>
    <row r="24" spans="1:52">
      <c r="A24" s="1" t="s">
        <v>44</v>
      </c>
      <c r="C24" s="18">
        <f t="shared" si="2"/>
        <v>10</v>
      </c>
      <c r="D24" s="30">
        <f>('[4]master foreign claims'!E30/'[4]master foreign claims'!E$14)*100</f>
        <v>1.8203017347984314</v>
      </c>
      <c r="E24" s="30">
        <f>('[4]master foreign claims'!F30/'[4]master foreign claims'!F$14)*100</f>
        <v>0.49700332696765515</v>
      </c>
      <c r="F24" s="30">
        <f>('[4]master foreign claims'!G30/'[4]master foreign claims'!G$14)*100</f>
        <v>3.1040067974828069</v>
      </c>
      <c r="G24" s="30">
        <f>('[4]master foreign claims'!H30/'[4]master foreign claims'!H$14)*100</f>
        <v>0.59770197431316818</v>
      </c>
      <c r="H24" s="30">
        <f>('[4]master foreign claims'!I30/'[4]master foreign claims'!I$14)*100</f>
        <v>1.0650742612157402</v>
      </c>
      <c r="I24" s="30">
        <f>('[4]master foreign claims'!J30/'[4]master foreign claims'!J$14)*100</f>
        <v>1.7808558001484048E-2</v>
      </c>
      <c r="J24" s="30">
        <f>('[4]master foreign claims'!K30/'[4]master foreign claims'!K$14)*100</f>
        <v>0.20626517776400419</v>
      </c>
      <c r="K24" s="30">
        <f>('[4]master foreign claims'!L30/'[4]master foreign claims'!L$14)*100</f>
        <v>1.7948753661945021</v>
      </c>
      <c r="L24" s="30">
        <f>('[4]master foreign claims'!M30/'[4]master foreign claims'!M$14)*100</f>
        <v>1.2671701556084949E-2</v>
      </c>
      <c r="M24" s="30">
        <f>('[4]master foreign claims'!N30/'[4]master foreign claims'!N$14)*100</f>
        <v>0</v>
      </c>
      <c r="N24" s="30">
        <f>('[4]master foreign claims'!O30/'[4]master foreign claims'!O$14)*100</f>
        <v>1.7492904817485666E-2</v>
      </c>
      <c r="O24" s="17"/>
      <c r="P24" s="21">
        <f>IF('[4]master foreign claims'!E29/'[4]master foreign claims'!E$15&gt;$B$6,1,"")</f>
        <v>1</v>
      </c>
      <c r="Q24" s="21">
        <f>IF('[4]master foreign claims'!F29/'[4]master foreign claims'!F$15&gt;$B$6,1,"")</f>
        <v>1</v>
      </c>
      <c r="R24" s="21">
        <f>IF('[4]master foreign claims'!G29/'[4]master foreign claims'!G$15&gt;$B$6,1,"")</f>
        <v>1</v>
      </c>
      <c r="S24" s="21">
        <f>IF('[4]master foreign claims'!H29/'[4]master foreign claims'!H$15&gt;$B$6,1,"")</f>
        <v>1</v>
      </c>
      <c r="T24" s="21">
        <f>IF('[4]master foreign claims'!I29/'[4]master foreign claims'!I$15&gt;$B$6,1,"")</f>
        <v>1</v>
      </c>
      <c r="U24" s="21">
        <f>IF('[4]master foreign claims'!J29/'[4]master foreign claims'!J$15&gt;$B$6,1,"")</f>
        <v>1</v>
      </c>
      <c r="V24" s="21">
        <f>IF('[4]master foreign claims'!K29/'[4]master foreign claims'!K$15&gt;$B$6,1,"")</f>
        <v>1</v>
      </c>
      <c r="W24" s="21">
        <f>IF('[4]master foreign claims'!L29/'[4]master foreign claims'!L$15&gt;$B$6,1,"")</f>
        <v>1</v>
      </c>
      <c r="X24" s="21">
        <f>IF('[4]master foreign claims'!M29/'[4]master foreign claims'!M$15&gt;$B$6,1,"")</f>
        <v>1</v>
      </c>
      <c r="Y24" s="21">
        <f>IF('[4]master foreign claims'!N29/'[4]master foreign claims'!N$15&gt;$B$6,1,"")</f>
        <v>1</v>
      </c>
      <c r="Z24" s="21">
        <f>IF('[4]master foreign claims'!O29/'[4]master foreign claims'!O$15&gt;$B$6,1,"")</f>
        <v>1</v>
      </c>
      <c r="AF24" s="17"/>
      <c r="AH24" s="17"/>
      <c r="AJ24" s="17"/>
      <c r="AL24" s="17"/>
      <c r="AN24" s="17"/>
      <c r="AP24" s="17"/>
      <c r="AR24" s="17"/>
      <c r="AT24" s="17"/>
      <c r="AV24" s="17"/>
      <c r="AW24" s="1" t="s">
        <v>41</v>
      </c>
      <c r="AX24" s="17">
        <v>1.2772479564032697E-3</v>
      </c>
      <c r="AZ24" s="17"/>
    </row>
    <row r="25" spans="1:52">
      <c r="A25" s="1" t="s">
        <v>45</v>
      </c>
      <c r="C25" s="18">
        <f t="shared" si="2"/>
        <v>10</v>
      </c>
      <c r="D25" s="30">
        <f>('[4]master foreign claims'!E31/'[4]master foreign claims'!E$14)*100</f>
        <v>3.5187082641416101</v>
      </c>
      <c r="E25" s="30">
        <f>('[4]master foreign claims'!F31/'[4]master foreign claims'!F$14)*100</f>
        <v>0.84435316302141505</v>
      </c>
      <c r="F25" s="30">
        <f>('[4]master foreign claims'!G31/'[4]master foreign claims'!G$14)*100</f>
        <v>2.3649575599869008</v>
      </c>
      <c r="G25" s="30">
        <f>('[4]master foreign claims'!H31/'[4]master foreign claims'!H$14)*100</f>
        <v>0.40880559563872354</v>
      </c>
      <c r="H25" s="30">
        <f>('[4]master foreign claims'!I31/'[4]master foreign claims'!I$14)*100</f>
        <v>2.8173327208696981E-2</v>
      </c>
      <c r="I25" s="30">
        <f>('[4]master foreign claims'!J31/'[4]master foreign claims'!J$14)*100</f>
        <v>1.9787286668315608E-3</v>
      </c>
      <c r="J25" s="30">
        <f>('[4]master foreign claims'!K31/'[4]master foreign claims'!K$14)*100</f>
        <v>3.0482538585813426E-3</v>
      </c>
      <c r="K25" s="30">
        <f>('[4]master foreign claims'!L31/'[4]master foreign claims'!L$14)*100</f>
        <v>0.72055006940865673</v>
      </c>
      <c r="L25" s="30">
        <f>('[4]master foreign claims'!M31/'[4]master foreign claims'!M$14)*100</f>
        <v>2.2175477723148664E-3</v>
      </c>
      <c r="M25" s="30">
        <f>('[4]master foreign claims'!N31/'[4]master foreign claims'!N$14)*100</f>
        <v>0</v>
      </c>
      <c r="N25" s="30">
        <f>('[4]master foreign claims'!O31/'[4]master foreign claims'!O$14)*100</f>
        <v>3.0160180719802873E-3</v>
      </c>
      <c r="O25" s="17"/>
      <c r="P25" s="21">
        <f>IF('[4]master foreign claims'!E30/'[4]master foreign claims'!E$15&gt;$B$6,1,"")</f>
        <v>1</v>
      </c>
      <c r="Q25" s="21">
        <f>IF('[4]master foreign claims'!F30/'[4]master foreign claims'!F$15&gt;$B$6,1,"")</f>
        <v>1</v>
      </c>
      <c r="R25" s="21">
        <f>IF('[4]master foreign claims'!G30/'[4]master foreign claims'!G$15&gt;$B$6,1,"")</f>
        <v>1</v>
      </c>
      <c r="S25" s="21">
        <f>IF('[4]master foreign claims'!H30/'[4]master foreign claims'!H$15&gt;$B$6,1,"")</f>
        <v>1</v>
      </c>
      <c r="T25" s="21">
        <f>IF('[4]master foreign claims'!I30/'[4]master foreign claims'!I$15&gt;$B$6,1,"")</f>
        <v>1</v>
      </c>
      <c r="U25" s="21">
        <f>IF('[4]master foreign claims'!J30/'[4]master foreign claims'!J$15&gt;$B$6,1,"")</f>
        <v>1</v>
      </c>
      <c r="V25" s="21">
        <f>IF('[4]master foreign claims'!K30/'[4]master foreign claims'!K$15&gt;$B$6,1,"")</f>
        <v>1</v>
      </c>
      <c r="W25" s="21">
        <f>IF('[4]master foreign claims'!L30/'[4]master foreign claims'!L$15&gt;$B$6,1,"")</f>
        <v>1</v>
      </c>
      <c r="X25" s="21">
        <f>IF('[4]master foreign claims'!M30/'[4]master foreign claims'!M$15&gt;$B$6,1,"")</f>
        <v>1</v>
      </c>
      <c r="Y25" s="21" t="str">
        <f>IF('[4]master foreign claims'!N30/'[4]master foreign claims'!N$15&gt;$B$6,1,"")</f>
        <v/>
      </c>
      <c r="Z25" s="21">
        <f>IF('[4]master foreign claims'!O30/'[4]master foreign claims'!O$15&gt;$B$6,1,"")</f>
        <v>1</v>
      </c>
      <c r="AF25" s="17"/>
      <c r="AH25" s="17"/>
      <c r="AJ25" s="17"/>
      <c r="AL25" s="17"/>
      <c r="AN25" s="17"/>
      <c r="AP25" s="17"/>
      <c r="AR25" s="17"/>
      <c r="AT25" s="17"/>
      <c r="AV25" s="17"/>
      <c r="AW25" s="1" t="s">
        <v>38</v>
      </c>
      <c r="AX25" s="17">
        <v>1.1069482288828339E-3</v>
      </c>
      <c r="AZ25" s="17"/>
    </row>
    <row r="26" spans="1:52">
      <c r="A26" s="1" t="s">
        <v>46</v>
      </c>
      <c r="C26" s="18">
        <f t="shared" si="2"/>
        <v>10</v>
      </c>
      <c r="D26" s="30">
        <f>('[4]master foreign claims'!E32/'[4]master foreign claims'!E$14)*100</f>
        <v>2.4467370950075966</v>
      </c>
      <c r="E26" s="30">
        <f>('[4]master foreign claims'!F32/'[4]master foreign claims'!F$14)*100</f>
        <v>0.75042938300964457</v>
      </c>
      <c r="F26" s="30">
        <f>('[4]master foreign claims'!G32/'[4]master foreign claims'!G$14)*100</f>
        <v>1.5794411548640062</v>
      </c>
      <c r="G26" s="30">
        <f>('[4]master foreign claims'!H32/'[4]master foreign claims'!H$14)*100</f>
        <v>2.5630444867631567E-3</v>
      </c>
      <c r="H26" s="30">
        <f>('[4]master foreign claims'!I32/'[4]master foreign claims'!I$14)*100</f>
        <v>1.1024345429490124E-2</v>
      </c>
      <c r="I26" s="30">
        <f>('[4]master foreign claims'!J32/'[4]master foreign claims'!J$14)*100</f>
        <v>9.893643334157804E-4</v>
      </c>
      <c r="J26" s="30">
        <f>('[4]master foreign claims'!K32/'[4]master foreign claims'!K$14)*100</f>
        <v>3.1837318078516245E-2</v>
      </c>
      <c r="K26" s="30">
        <f>('[4]master foreign claims'!L32/'[4]master foreign claims'!L$14)*100</f>
        <v>2.1356509789174107E-2</v>
      </c>
      <c r="L26" s="30">
        <f>('[4]master foreign claims'!M32/'[4]master foreign claims'!M$14)*100</f>
        <v>9.5037761670637127E-4</v>
      </c>
      <c r="M26" s="30">
        <f>('[4]master foreign claims'!N32/'[4]master foreign claims'!N$14)*100</f>
        <v>0</v>
      </c>
      <c r="N26" s="30">
        <f>('[4]master foreign claims'!O32/'[4]master foreign claims'!O$14)*100</f>
        <v>3.0160180719802872E-4</v>
      </c>
      <c r="O26" s="17"/>
      <c r="P26" s="21">
        <f>IF('[4]master foreign claims'!E31/'[4]master foreign claims'!E$15&gt;$B$6,1,"")</f>
        <v>1</v>
      </c>
      <c r="Q26" s="21">
        <f>IF('[4]master foreign claims'!F31/'[4]master foreign claims'!F$15&gt;$B$6,1,"")</f>
        <v>1</v>
      </c>
      <c r="R26" s="21">
        <f>IF('[4]master foreign claims'!G31/'[4]master foreign claims'!G$15&gt;$B$6,1,"")</f>
        <v>1</v>
      </c>
      <c r="S26" s="21">
        <f>IF('[4]master foreign claims'!H31/'[4]master foreign claims'!H$15&gt;$B$6,1,"")</f>
        <v>1</v>
      </c>
      <c r="T26" s="21">
        <f>IF('[4]master foreign claims'!I31/'[4]master foreign claims'!I$15&gt;$B$6,1,"")</f>
        <v>1</v>
      </c>
      <c r="U26" s="21">
        <f>IF('[4]master foreign claims'!J31/'[4]master foreign claims'!J$15&gt;$B$6,1,"")</f>
        <v>1</v>
      </c>
      <c r="V26" s="21">
        <f>IF('[4]master foreign claims'!K31/'[4]master foreign claims'!K$15&gt;$B$6,1,"")</f>
        <v>1</v>
      </c>
      <c r="W26" s="21">
        <f>IF('[4]master foreign claims'!L31/'[4]master foreign claims'!L$15&gt;$B$6,1,"")</f>
        <v>1</v>
      </c>
      <c r="X26" s="21">
        <f>IF('[4]master foreign claims'!M31/'[4]master foreign claims'!M$15&gt;$B$6,1,"")</f>
        <v>1</v>
      </c>
      <c r="Y26" s="21" t="str">
        <f>IF('[4]master foreign claims'!N31/'[4]master foreign claims'!N$15&gt;$B$6,1,"")</f>
        <v/>
      </c>
      <c r="Z26" s="21">
        <f>IF('[4]master foreign claims'!O31/'[4]master foreign claims'!O$15&gt;$B$6,1,"")</f>
        <v>1</v>
      </c>
      <c r="AF26" s="17"/>
      <c r="AH26" s="17"/>
      <c r="AJ26" s="17"/>
      <c r="AL26" s="17"/>
      <c r="AN26" s="17"/>
      <c r="AP26" s="17"/>
      <c r="AR26" s="17"/>
      <c r="AT26" s="17"/>
      <c r="AV26" s="17"/>
      <c r="AW26" s="1" t="s">
        <v>36</v>
      </c>
      <c r="AX26" s="17">
        <v>6.8119891008174384E-4</v>
      </c>
      <c r="AZ26" s="17"/>
    </row>
    <row r="27" spans="1:52">
      <c r="A27" s="1" t="s">
        <v>48</v>
      </c>
      <c r="C27" s="18">
        <f>SUM(P29:Z29)</f>
        <v>8</v>
      </c>
      <c r="D27" s="30">
        <f>('[4]master foreign claims'!E34/'[4]master foreign claims'!E$14)*100</f>
        <v>0.89495813164682192</v>
      </c>
      <c r="E27" s="30">
        <f>('[4]master foreign claims'!F34/'[4]master foreign claims'!F$14)*100</f>
        <v>6.9662138627655879E-3</v>
      </c>
      <c r="F27" s="30">
        <f>('[4]master foreign claims'!G34/'[4]master foreign claims'!G$14)*100</f>
        <v>0.48281599886708615</v>
      </c>
      <c r="G27" s="30">
        <f>('[4]master foreign claims'!H34/'[4]master foreign claims'!H$14)*100</f>
        <v>0.13661027114447627</v>
      </c>
      <c r="H27" s="30">
        <f>('[4]master foreign claims'!I34/'[4]master foreign claims'!I$14)*100</f>
        <v>1.2249272699433472E-3</v>
      </c>
      <c r="I27" s="30">
        <f>('[4]master foreign claims'!J34/'[4]master foreign claims'!J$14)*100</f>
        <v>0</v>
      </c>
      <c r="J27" s="30">
        <f>('[4]master foreign claims'!K34/'[4]master foreign claims'!K$14)*100</f>
        <v>1.354779492702819E-3</v>
      </c>
      <c r="K27" s="30">
        <f>('[4]master foreign claims'!L34/'[4]master foreign claims'!L$14)*100</f>
        <v>1.85708780775427E-3</v>
      </c>
      <c r="L27" s="30">
        <f>('[4]master foreign claims'!M34/'[4]master foreign claims'!M$14)*100</f>
        <v>6.3358507780424762E-4</v>
      </c>
      <c r="M27" s="30">
        <f>('[4]master foreign claims'!N34/'[4]master foreign claims'!N$14)*100</f>
        <v>0</v>
      </c>
      <c r="N27" s="30">
        <f>('[4]master foreign claims'!O34/'[4]master foreign claims'!O$14)*100</f>
        <v>0</v>
      </c>
      <c r="O27" s="17"/>
      <c r="P27" s="21">
        <f>IF('[4]master foreign claims'!E32/'[4]master foreign claims'!E$15&gt;$B$6,1,"")</f>
        <v>1</v>
      </c>
      <c r="Q27" s="21">
        <f>IF('[4]master foreign claims'!F32/'[4]master foreign claims'!F$15&gt;$B$6,1,"")</f>
        <v>1</v>
      </c>
      <c r="R27" s="21">
        <f>IF('[4]master foreign claims'!G32/'[4]master foreign claims'!G$15&gt;$B$6,1,"")</f>
        <v>1</v>
      </c>
      <c r="S27" s="21">
        <f>IF('[4]master foreign claims'!H32/'[4]master foreign claims'!H$15&gt;$B$6,1,"")</f>
        <v>1</v>
      </c>
      <c r="T27" s="21">
        <f>IF('[4]master foreign claims'!I32/'[4]master foreign claims'!I$15&gt;$B$6,1,"")</f>
        <v>1</v>
      </c>
      <c r="U27" s="21">
        <f>IF('[4]master foreign claims'!J32/'[4]master foreign claims'!J$15&gt;$B$6,1,"")</f>
        <v>1</v>
      </c>
      <c r="V27" s="21">
        <f>IF('[4]master foreign claims'!K32/'[4]master foreign claims'!K$15&gt;$B$6,1,"")</f>
        <v>1</v>
      </c>
      <c r="W27" s="21">
        <f>IF('[4]master foreign claims'!L32/'[4]master foreign claims'!L$15&gt;$B$6,1,"")</f>
        <v>1</v>
      </c>
      <c r="X27" s="21">
        <f>IF('[4]master foreign claims'!M32/'[4]master foreign claims'!M$15&gt;$B$6,1,"")</f>
        <v>1</v>
      </c>
      <c r="Y27" s="21" t="str">
        <f>IF('[4]master foreign claims'!N32/'[4]master foreign claims'!N$15&gt;$B$6,1,"")</f>
        <v/>
      </c>
      <c r="Z27" s="21">
        <f>IF('[4]master foreign claims'!O32/'[4]master foreign claims'!O$15&gt;$B$6,1,"")</f>
        <v>1</v>
      </c>
      <c r="AF27" s="17"/>
      <c r="AH27" s="17"/>
      <c r="AJ27" s="17"/>
      <c r="AL27" s="17"/>
      <c r="AN27" s="17"/>
      <c r="AP27" s="17"/>
      <c r="AR27" s="17"/>
      <c r="AT27" s="17"/>
      <c r="AV27" s="17"/>
      <c r="AW27" s="1" t="s">
        <v>52</v>
      </c>
      <c r="AX27" s="17">
        <v>6.8119891008174384E-4</v>
      </c>
      <c r="AZ27" s="17"/>
    </row>
    <row r="28" spans="1:52">
      <c r="A28" s="1" t="s">
        <v>49</v>
      </c>
      <c r="C28" s="18">
        <f>SUM(P30:Z30)</f>
        <v>11</v>
      </c>
      <c r="D28" s="30">
        <f>('[4]master foreign claims'!E35/'[4]master foreign claims'!E$14)*100</f>
        <v>0.58757022223792532</v>
      </c>
      <c r="E28" s="30">
        <f>('[4]master foreign claims'!F35/'[4]master foreign claims'!F$14)*100</f>
        <v>0.24333705665453587</v>
      </c>
      <c r="F28" s="30">
        <f>('[4]master foreign claims'!G35/'[4]master foreign claims'!G$14)*100</f>
        <v>8.2755812821397906E-2</v>
      </c>
      <c r="G28" s="30">
        <f>('[4]master foreign claims'!H35/'[4]master foreign claims'!H$14)*100</f>
        <v>3.1012838289834196E-2</v>
      </c>
      <c r="H28" s="30">
        <f>('[4]master foreign claims'!I35/'[4]master foreign claims'!I$14)*100</f>
        <v>2.7560863573725308E-2</v>
      </c>
      <c r="I28" s="30">
        <f>('[4]master foreign claims'!J35/'[4]master foreign claims'!J$14)*100</f>
        <v>2.968093000247341E-3</v>
      </c>
      <c r="J28" s="30">
        <f>('[4]master foreign claims'!K35/'[4]master foreign claims'!K$14)*100</f>
        <v>4.8772061737301482E-2</v>
      </c>
      <c r="K28" s="30">
        <f>('[4]master foreign claims'!L35/'[4]master foreign claims'!L$14)*100</f>
        <v>3.8534572010901103E-2</v>
      </c>
      <c r="L28" s="30">
        <f>('[4]master foreign claims'!M35/'[4]master foreign claims'!M$14)*100</f>
        <v>1.5839626945106187E-3</v>
      </c>
      <c r="M28" s="30">
        <f>('[4]master foreign claims'!N35/'[4]master foreign claims'!N$14)*100</f>
        <v>8.1679882925501143E-2</v>
      </c>
      <c r="N28" s="30">
        <f>('[4]master foreign claims'!O35/'[4]master foreign claims'!O$14)*100</f>
        <v>6.9368415655546604E-3</v>
      </c>
      <c r="O28" s="17"/>
      <c r="P28" s="21">
        <f>IF('[4]master foreign claims'!E33/'[4]master foreign claims'!E$15&gt;$B$6,1,"")</f>
        <v>1</v>
      </c>
      <c r="Q28" s="21">
        <f>IF('[4]master foreign claims'!F33/'[4]master foreign claims'!F$15&gt;$B$6,1,"")</f>
        <v>1</v>
      </c>
      <c r="R28" s="21">
        <f>IF('[4]master foreign claims'!G33/'[4]master foreign claims'!G$15&gt;$B$6,1,"")</f>
        <v>1</v>
      </c>
      <c r="S28" s="21">
        <f>IF('[4]master foreign claims'!H33/'[4]master foreign claims'!H$15&gt;$B$6,1,"")</f>
        <v>1</v>
      </c>
      <c r="T28" s="21">
        <f>IF('[4]master foreign claims'!I33/'[4]master foreign claims'!I$15&gt;$B$6,1,"")</f>
        <v>1</v>
      </c>
      <c r="U28" s="21">
        <f>IF('[4]master foreign claims'!J33/'[4]master foreign claims'!J$15&gt;$B$6,1,"")</f>
        <v>1</v>
      </c>
      <c r="V28" s="21">
        <f>IF('[4]master foreign claims'!K33/'[4]master foreign claims'!K$15&gt;$B$6,1,"")</f>
        <v>1</v>
      </c>
      <c r="W28" s="21">
        <f>IF('[4]master foreign claims'!L33/'[4]master foreign claims'!L$15&gt;$B$6,1,"")</f>
        <v>1</v>
      </c>
      <c r="X28" s="21" t="str">
        <f>IF('[4]master foreign claims'!M33/'[4]master foreign claims'!M$15&gt;$B$6,1,"")</f>
        <v/>
      </c>
      <c r="Y28" s="21">
        <f>IF('[4]master foreign claims'!N33/'[4]master foreign claims'!N$15&gt;$B$6,1,"")</f>
        <v>1</v>
      </c>
      <c r="Z28" s="21">
        <f>IF('[4]master foreign claims'!O33/'[4]master foreign claims'!O$15&gt;$B$6,1,"")</f>
        <v>1</v>
      </c>
      <c r="AF28" s="17"/>
      <c r="AH28" s="17"/>
      <c r="AJ28" s="17"/>
      <c r="AL28" s="17"/>
      <c r="AN28" s="17"/>
      <c r="AP28" s="17"/>
      <c r="AR28" s="17"/>
      <c r="AT28" s="17"/>
      <c r="AV28" s="17"/>
      <c r="AW28" s="1" t="s">
        <v>42</v>
      </c>
      <c r="AX28" s="17" t="s">
        <v>32</v>
      </c>
      <c r="AZ28" s="17"/>
    </row>
    <row r="29" spans="1:52">
      <c r="A29" s="1" t="s">
        <v>50</v>
      </c>
      <c r="C29" s="18">
        <f>SUM(P32:Z32)</f>
        <v>7</v>
      </c>
      <c r="D29" s="30">
        <f>('[4]master foreign claims'!E37/'[4]master foreign claims'!E$14)*100</f>
        <v>0.28230222944564182</v>
      </c>
      <c r="E29" s="30">
        <f>('[4]master foreign claims'!F37/'[4]master foreign claims'!F$14)*100</f>
        <v>0.21162877286539594</v>
      </c>
      <c r="F29" s="30">
        <f>('[4]master foreign claims'!G37/'[4]master foreign claims'!G$14)*100</f>
        <v>0.25357797190727804</v>
      </c>
      <c r="G29" s="30">
        <f>('[4]master foreign claims'!H37/'[4]master foreign claims'!H$14)*100</f>
        <v>8.9706557036710478E-3</v>
      </c>
      <c r="H29" s="30">
        <f>('[4]master foreign claims'!I37/'[4]master foreign claims'!I$14)*100</f>
        <v>6.7370999846884097E-3</v>
      </c>
      <c r="I29" s="30">
        <f>('[4]master foreign claims'!J37/'[4]master foreign claims'!J$14)*100</f>
        <v>0</v>
      </c>
      <c r="J29" s="30">
        <f>('[4]master foreign claims'!K37/'[4]master foreign claims'!K$14)*100</f>
        <v>1.6934743658785238E-3</v>
      </c>
      <c r="K29" s="30">
        <f>('[4]master foreign claims'!L37/'[4]master foreign claims'!L$14)*100</f>
        <v>2.7856317116314051E-3</v>
      </c>
      <c r="L29" s="30">
        <f>('[4]master foreign claims'!M37/'[4]master foreign claims'!M$14)*100</f>
        <v>0</v>
      </c>
      <c r="M29" s="30">
        <f>('[4]master foreign claims'!N37/'[4]master foreign claims'!N$14)*100</f>
        <v>0</v>
      </c>
      <c r="N29" s="30">
        <f>('[4]master foreign claims'!O37/'[4]master foreign claims'!O$14)*100</f>
        <v>0</v>
      </c>
      <c r="O29" s="17"/>
      <c r="P29" s="21">
        <f>IF('[4]master foreign claims'!E34/'[4]master foreign claims'!E$15&gt;$B$6,1,"")</f>
        <v>1</v>
      </c>
      <c r="Q29" s="21">
        <f>IF('[4]master foreign claims'!F34/'[4]master foreign claims'!F$15&gt;$B$6,1,"")</f>
        <v>1</v>
      </c>
      <c r="R29" s="21">
        <f>IF('[4]master foreign claims'!G34/'[4]master foreign claims'!G$15&gt;$B$6,1,"")</f>
        <v>1</v>
      </c>
      <c r="S29" s="21">
        <f>IF('[4]master foreign claims'!H34/'[4]master foreign claims'!H$15&gt;$B$6,1,"")</f>
        <v>1</v>
      </c>
      <c r="T29" s="21">
        <f>IF('[4]master foreign claims'!I34/'[4]master foreign claims'!I$15&gt;$B$6,1,"")</f>
        <v>1</v>
      </c>
      <c r="U29" s="21" t="str">
        <f>IF('[4]master foreign claims'!J34/'[4]master foreign claims'!J$15&gt;$B$6,1,"")</f>
        <v/>
      </c>
      <c r="V29" s="21">
        <f>IF('[4]master foreign claims'!K34/'[4]master foreign claims'!K$15&gt;$B$6,1,"")</f>
        <v>1</v>
      </c>
      <c r="W29" s="21">
        <f>IF('[4]master foreign claims'!L34/'[4]master foreign claims'!L$15&gt;$B$6,1,"")</f>
        <v>1</v>
      </c>
      <c r="X29" s="21">
        <f>IF('[4]master foreign claims'!M34/'[4]master foreign claims'!M$15&gt;$B$6,1,"")</f>
        <v>1</v>
      </c>
      <c r="Y29" s="21" t="str">
        <f>IF('[4]master foreign claims'!N34/'[4]master foreign claims'!N$15&gt;$B$6,1,"")</f>
        <v/>
      </c>
      <c r="Z29" s="21" t="str">
        <f>IF('[4]master foreign claims'!O34/'[4]master foreign claims'!O$15&gt;$B$6,1,"")</f>
        <v/>
      </c>
      <c r="AF29" s="17"/>
      <c r="AH29" s="17"/>
      <c r="AJ29" s="17"/>
      <c r="AL29" s="17"/>
      <c r="AN29" s="17"/>
      <c r="AP29" s="17"/>
      <c r="AR29" s="17"/>
      <c r="AT29" s="17"/>
      <c r="AV29" s="17"/>
      <c r="AW29" s="1" t="s">
        <v>44</v>
      </c>
      <c r="AX29" s="17" t="s">
        <v>32</v>
      </c>
      <c r="AZ29" s="17"/>
    </row>
    <row r="30" spans="1:52">
      <c r="A30" s="1" t="s">
        <v>52</v>
      </c>
      <c r="C30" s="18">
        <f>SUM(P33:Z33)</f>
        <v>8</v>
      </c>
      <c r="D30" s="30">
        <f>('[4]master foreign claims'!E38/'[4]master foreign claims'!E$14)*100</f>
        <v>3.17987492491962E-2</v>
      </c>
      <c r="E30" s="30">
        <f>('[4]master foreign claims'!F38/'[4]master foreign claims'!F$14)*100</f>
        <v>1.2971570641011782E-2</v>
      </c>
      <c r="F30" s="30">
        <f>('[4]master foreign claims'!G38/'[4]master foreign claims'!G$14)*100</f>
        <v>4.0714089730313409E-2</v>
      </c>
      <c r="G30" s="30">
        <f>('[4]master foreign claims'!H38/'[4]master foreign claims'!H$14)*100</f>
        <v>0</v>
      </c>
      <c r="H30" s="30">
        <f>('[4]master foreign claims'!I38/'[4]master foreign claims'!I$14)*100</f>
        <v>1.8373909049150207E-3</v>
      </c>
      <c r="I30" s="30">
        <f>('[4]master foreign claims'!J38/'[4]master foreign claims'!J$14)*100</f>
        <v>0</v>
      </c>
      <c r="J30" s="30">
        <f>('[4]master foreign claims'!K38/'[4]master foreign claims'!K$14)*100</f>
        <v>4.4030333512841613E-3</v>
      </c>
      <c r="K30" s="30">
        <f>('[4]master foreign claims'!L38/'[4]master foreign claims'!L$14)*100</f>
        <v>0</v>
      </c>
      <c r="L30" s="30">
        <f>('[4]master foreign claims'!M38/'[4]master foreign claims'!M$14)*100</f>
        <v>3.1679253890212381E-4</v>
      </c>
      <c r="M30" s="30">
        <f>('[4]master foreign claims'!N38/'[4]master foreign claims'!N$14)*100</f>
        <v>3.0629956097062927E-2</v>
      </c>
      <c r="N30" s="30">
        <f>('[4]master foreign claims'!O38/'[4]master foreign claims'!O$14)*100</f>
        <v>6.0320361439605743E-4</v>
      </c>
      <c r="O30" s="17"/>
      <c r="P30" s="21">
        <f>IF('[4]master foreign claims'!E35/'[4]master foreign claims'!E$15&gt;$B$6,1,"")</f>
        <v>1</v>
      </c>
      <c r="Q30" s="21">
        <f>IF('[4]master foreign claims'!F35/'[4]master foreign claims'!F$15&gt;$B$6,1,"")</f>
        <v>1</v>
      </c>
      <c r="R30" s="21">
        <f>IF('[4]master foreign claims'!G35/'[4]master foreign claims'!G$15&gt;$B$6,1,"")</f>
        <v>1</v>
      </c>
      <c r="S30" s="21">
        <f>IF('[4]master foreign claims'!H35/'[4]master foreign claims'!H$15&gt;$B$6,1,"")</f>
        <v>1</v>
      </c>
      <c r="T30" s="21">
        <f>IF('[4]master foreign claims'!I35/'[4]master foreign claims'!I$15&gt;$B$6,1,"")</f>
        <v>1</v>
      </c>
      <c r="U30" s="21">
        <f>IF('[4]master foreign claims'!J35/'[4]master foreign claims'!J$15&gt;$B$6,1,"")</f>
        <v>1</v>
      </c>
      <c r="V30" s="21">
        <f>IF('[4]master foreign claims'!K35/'[4]master foreign claims'!K$15&gt;$B$6,1,"")</f>
        <v>1</v>
      </c>
      <c r="W30" s="21">
        <f>IF('[4]master foreign claims'!L35/'[4]master foreign claims'!L$15&gt;$B$6,1,"")</f>
        <v>1</v>
      </c>
      <c r="X30" s="21">
        <f>IF('[4]master foreign claims'!M35/'[4]master foreign claims'!M$15&gt;$B$6,1,"")</f>
        <v>1</v>
      </c>
      <c r="Y30" s="21">
        <f>IF('[4]master foreign claims'!N35/'[4]master foreign claims'!N$15&gt;$B$6,1,"")</f>
        <v>1</v>
      </c>
      <c r="Z30" s="21">
        <f>IF('[4]master foreign claims'!O35/'[4]master foreign claims'!O$15&gt;$B$6,1,"")</f>
        <v>1</v>
      </c>
      <c r="AF30" s="17"/>
      <c r="AH30" s="17"/>
      <c r="AJ30" s="17"/>
      <c r="AL30" s="17"/>
      <c r="AN30" s="17"/>
      <c r="AP30" s="17"/>
      <c r="AR30" s="17"/>
      <c r="AT30" s="17"/>
      <c r="AV30" s="17"/>
      <c r="AW30" s="1" t="s">
        <v>45</v>
      </c>
      <c r="AX30" s="17" t="s">
        <v>32</v>
      </c>
      <c r="AZ30" s="17"/>
    </row>
    <row r="31" spans="1:52" ht="13.5" customHeight="1">
      <c r="A31" s="1" t="s">
        <v>53</v>
      </c>
      <c r="C31" s="18" t="e">
        <f>SUM(#REF!)</f>
        <v>#REF!</v>
      </c>
      <c r="D31" s="30">
        <f>('[4]master foreign claims'!E39/'[4]master foreign claims'!E$14)*100</f>
        <v>4.7344804437692116E-2</v>
      </c>
      <c r="E31" s="30">
        <f>('[4]master foreign claims'!F39/'[4]master foreign claims'!F$14)*100</f>
        <v>2.5222498468634023E-2</v>
      </c>
      <c r="F31" s="30">
        <f>('[4]master foreign claims'!G39/'[4]master foreign claims'!G$14)*100</f>
        <v>1.1948700246939805E-2</v>
      </c>
      <c r="G31" s="30">
        <f>('[4]master foreign claims'!H39/'[4]master foreign claims'!H$14)*100</f>
        <v>7.6891334602894701E-4</v>
      </c>
      <c r="H31" s="30">
        <f>('[4]master foreign claims'!I39/'[4]master foreign claims'!I$14)*100</f>
        <v>3.6747818098300414E-3</v>
      </c>
      <c r="I31" s="30">
        <f>('[4]master foreign claims'!J39/'[4]master foreign claims'!J$14)*100</f>
        <v>0</v>
      </c>
      <c r="J31" s="30">
        <f>('[4]master foreign claims'!K39/'[4]master foreign claims'!K$14)*100</f>
        <v>1.354779492702819E-3</v>
      </c>
      <c r="K31" s="30">
        <f>('[4]master foreign claims'!L39/'[4]master foreign claims'!L$14)*100</f>
        <v>5.5712634232628101E-3</v>
      </c>
      <c r="L31" s="30">
        <f>('[4]master foreign claims'!M39/'[4]master foreign claims'!M$14)*100</f>
        <v>0</v>
      </c>
      <c r="M31" s="30">
        <f>('[4]master foreign claims'!N39/'[4]master foreign claims'!N$14)*100</f>
        <v>0</v>
      </c>
      <c r="N31" s="30">
        <f>('[4]master foreign claims'!O39/'[4]master foreign claims'!O$14)*100</f>
        <v>1.2064072287921149E-3</v>
      </c>
      <c r="O31" s="17"/>
      <c r="P31" s="21" t="str">
        <f>IF('[4]master foreign claims'!E36/'[4]master foreign claims'!E$15&gt;$B$6,1,"")</f>
        <v/>
      </c>
      <c r="Q31" s="21" t="str">
        <f>IF('[4]master foreign claims'!F36/'[4]master foreign claims'!F$15&gt;$B$6,1,"")</f>
        <v/>
      </c>
      <c r="R31" s="21" t="str">
        <f>IF('[4]master foreign claims'!G36/'[4]master foreign claims'!G$15&gt;$B$6,1,"")</f>
        <v/>
      </c>
      <c r="S31" s="21">
        <f>IF('[4]master foreign claims'!H36/'[4]master foreign claims'!H$15&gt;$B$6,1,"")</f>
        <v>1</v>
      </c>
      <c r="T31" s="21" t="str">
        <f>IF('[4]master foreign claims'!I36/'[4]master foreign claims'!I$15&gt;$B$6,1,"")</f>
        <v/>
      </c>
      <c r="U31" s="21" t="str">
        <f>IF('[4]master foreign claims'!J36/'[4]master foreign claims'!J$15&gt;$B$6,1,"")</f>
        <v/>
      </c>
      <c r="V31" s="21" t="str">
        <f>IF('[4]master foreign claims'!K36/'[4]master foreign claims'!K$15&gt;$B$6,1,"")</f>
        <v/>
      </c>
      <c r="W31" s="21" t="str">
        <f>IF('[4]master foreign claims'!L36/'[4]master foreign claims'!L$15&gt;$B$6,1,"")</f>
        <v/>
      </c>
      <c r="X31" s="21" t="str">
        <f>IF('[4]master foreign claims'!M36/'[4]master foreign claims'!M$15&gt;$B$6,1,"")</f>
        <v/>
      </c>
      <c r="Y31" s="21" t="str">
        <f>IF('[4]master foreign claims'!N36/'[4]master foreign claims'!N$15&gt;$B$6,1,"")</f>
        <v/>
      </c>
      <c r="Z31" s="21" t="str">
        <f>IF('[4]master foreign claims'!O36/'[4]master foreign claims'!O$15&gt;$B$6,1,"")</f>
        <v/>
      </c>
      <c r="AF31" s="17"/>
      <c r="AH31" s="17"/>
      <c r="AJ31" s="17"/>
      <c r="AL31" s="17"/>
      <c r="AN31" s="17"/>
      <c r="AP31" s="17"/>
      <c r="AR31" s="17"/>
      <c r="AT31" s="17"/>
      <c r="AV31" s="17"/>
      <c r="AW31" s="1" t="s">
        <v>46</v>
      </c>
      <c r="AX31" s="17" t="s">
        <v>32</v>
      </c>
      <c r="AZ31" s="17"/>
    </row>
    <row r="32" spans="1:52" hidden="1">
      <c r="A32" s="1" t="s">
        <v>56</v>
      </c>
      <c r="B32" s="31" t="s">
        <v>26</v>
      </c>
      <c r="C32" s="18">
        <v>1</v>
      </c>
      <c r="D32" s="30">
        <f>('[4]master foreign claims'!E40/'[4]master foreign claims'!E$14)*100</f>
        <v>-2.3622937497791754</v>
      </c>
      <c r="E32" s="30">
        <f>('[4]master foreign claims'!F40/'[4]master foreign claims'!F$14)*100</f>
        <v>-3.5143347866296732</v>
      </c>
      <c r="F32" s="30">
        <f>('[4]master foreign claims'!G40/'[4]master foreign claims'!G$14)*100</f>
        <v>0.55804855597744785</v>
      </c>
      <c r="G32" s="30">
        <f>('[4]master foreign claims'!H40/'[4]master foreign claims'!H$14)*100</f>
        <v>-1.3438042244099231</v>
      </c>
      <c r="H32" s="30">
        <f>('[4]master foreign claims'!I40/'[4]master foreign claims'!I$14)*100</f>
        <v>-2.5270249578931252</v>
      </c>
      <c r="I32" s="30">
        <f>('[4]master foreign claims'!J40/'[4]master foreign claims'!J$14)*100</f>
        <v>-0.84590650507049225</v>
      </c>
      <c r="J32" s="30">
        <f>('[4]master foreign claims'!K40/'[4]master foreign claims'!K$14)*100</f>
        <v>-0.50939708925625993</v>
      </c>
      <c r="K32" s="30">
        <f>('[4]master foreign claims'!L40/'[4]master foreign claims'!L$14)*100</f>
        <v>-3.1644776244132764</v>
      </c>
      <c r="L32" s="30">
        <f>('[4]master foreign claims'!M40/'[4]master foreign claims'!M$14)*100</f>
        <v>6.3258718130670593</v>
      </c>
      <c r="M32" s="30">
        <f>('[4]master foreign claims'!N40/'[4]master foreign claims'!N$14)*100</f>
        <v>-1.6404043154204813</v>
      </c>
      <c r="N32" s="30">
        <f>('[4]master foreign claims'!O40/'[4]master foreign claims'!O$14)*100</f>
        <v>0</v>
      </c>
      <c r="O32" s="17"/>
      <c r="P32" s="21">
        <f>IF('[4]master foreign claims'!E37/'[4]master foreign claims'!E$15&gt;$B$6,1,"")</f>
        <v>1</v>
      </c>
      <c r="Q32" s="21">
        <f>IF('[4]master foreign claims'!F37/'[4]master foreign claims'!F$15&gt;$B$6,1,"")</f>
        <v>1</v>
      </c>
      <c r="R32" s="21">
        <f>IF('[4]master foreign claims'!G37/'[4]master foreign claims'!G$15&gt;$B$6,1,"")</f>
        <v>1</v>
      </c>
      <c r="S32" s="21">
        <f>IF('[4]master foreign claims'!H37/'[4]master foreign claims'!H$15&gt;$B$6,1,"")</f>
        <v>1</v>
      </c>
      <c r="T32" s="21">
        <f>IF('[4]master foreign claims'!I37/'[4]master foreign claims'!I$15&gt;$B$6,1,"")</f>
        <v>1</v>
      </c>
      <c r="U32" s="21" t="str">
        <f>IF('[4]master foreign claims'!J37/'[4]master foreign claims'!J$15&gt;$B$6,1,"")</f>
        <v/>
      </c>
      <c r="V32" s="21">
        <f>IF('[4]master foreign claims'!K37/'[4]master foreign claims'!K$15&gt;$B$6,1,"")</f>
        <v>1</v>
      </c>
      <c r="W32" s="21">
        <f>IF('[4]master foreign claims'!L37/'[4]master foreign claims'!L$15&gt;$B$6,1,"")</f>
        <v>1</v>
      </c>
      <c r="X32" s="21" t="str">
        <f>IF('[4]master foreign claims'!M37/'[4]master foreign claims'!M$15&gt;$B$6,1,"")</f>
        <v/>
      </c>
      <c r="Y32" s="21" t="str">
        <f>IF('[4]master foreign claims'!N37/'[4]master foreign claims'!N$15&gt;$B$6,1,"")</f>
        <v/>
      </c>
      <c r="Z32" s="21" t="str">
        <f>IF('[4]master foreign claims'!O37/'[4]master foreign claims'!O$15&gt;$B$6,1,"")</f>
        <v/>
      </c>
      <c r="AF32" s="17"/>
      <c r="AH32" s="17"/>
      <c r="AJ32" s="17"/>
      <c r="AL32" s="17"/>
      <c r="AN32" s="17"/>
      <c r="AP32" s="17"/>
      <c r="AR32" s="17"/>
      <c r="AT32" s="17"/>
      <c r="AV32" s="17"/>
      <c r="AW32" s="1" t="s">
        <v>48</v>
      </c>
      <c r="AX32" s="17" t="s">
        <v>32</v>
      </c>
      <c r="AZ32" s="17"/>
    </row>
    <row r="33" spans="1:52">
      <c r="A33" s="32" t="s">
        <v>78</v>
      </c>
      <c r="B33" s="32"/>
      <c r="C33" s="32"/>
      <c r="D33" s="33">
        <f t="shared" ref="D33:N33" si="3">SUM(D12:D32)</f>
        <v>91.607250114828801</v>
      </c>
      <c r="E33" s="33">
        <f t="shared" si="3"/>
        <v>48.109874007614799</v>
      </c>
      <c r="F33" s="33">
        <f t="shared" si="3"/>
        <v>86.846693750387232</v>
      </c>
      <c r="G33" s="33">
        <f t="shared" si="3"/>
        <v>37.150560922285926</v>
      </c>
      <c r="H33" s="33">
        <f t="shared" si="3"/>
        <v>68.02939825447865</v>
      </c>
      <c r="I33" s="33">
        <f t="shared" si="3"/>
        <v>89.331684392777646</v>
      </c>
      <c r="J33" s="33">
        <f t="shared" si="3"/>
        <v>30.433427829202948</v>
      </c>
      <c r="K33" s="33">
        <f t="shared" si="3"/>
        <v>23.127243013867798</v>
      </c>
      <c r="L33" s="33">
        <f t="shared" si="3"/>
        <v>7.0312104009326379</v>
      </c>
      <c r="M33" s="33">
        <f t="shared" si="3"/>
        <v>44.682299288704336</v>
      </c>
      <c r="N33" s="33">
        <f t="shared" si="3"/>
        <v>2.5235023208259069</v>
      </c>
      <c r="O33" s="17"/>
      <c r="P33" s="21">
        <f>IF('[4]master foreign claims'!E38/'[4]master foreign claims'!E$15&gt;$B$6,1,"")</f>
        <v>1</v>
      </c>
      <c r="Q33" s="21">
        <f>IF('[4]master foreign claims'!F38/'[4]master foreign claims'!F$15&gt;$B$6,1,"")</f>
        <v>1</v>
      </c>
      <c r="R33" s="21">
        <f>IF('[4]master foreign claims'!G38/'[4]master foreign claims'!G$15&gt;$B$6,1,"")</f>
        <v>1</v>
      </c>
      <c r="S33" s="21" t="str">
        <f>IF('[4]master foreign claims'!H38/'[4]master foreign claims'!H$15&gt;$B$6,1,"")</f>
        <v/>
      </c>
      <c r="T33" s="21">
        <f>IF('[4]master foreign claims'!I38/'[4]master foreign claims'!I$15&gt;$B$6,1,"")</f>
        <v>1</v>
      </c>
      <c r="U33" s="21" t="str">
        <f>IF('[4]master foreign claims'!J38/'[4]master foreign claims'!J$15&gt;$B$6,1,"")</f>
        <v/>
      </c>
      <c r="V33" s="21">
        <f>IF('[4]master foreign claims'!K38/'[4]master foreign claims'!K$15&gt;$B$6,1,"")</f>
        <v>1</v>
      </c>
      <c r="W33" s="21" t="str">
        <f>IF('[4]master foreign claims'!L38/'[4]master foreign claims'!L$15&gt;$B$6,1,"")</f>
        <v/>
      </c>
      <c r="X33" s="21">
        <f>IF('[4]master foreign claims'!M38/'[4]master foreign claims'!M$15&gt;$B$6,1,"")</f>
        <v>1</v>
      </c>
      <c r="Y33" s="21">
        <f>IF('[4]master foreign claims'!N38/'[4]master foreign claims'!N$15&gt;$B$6,1,"")</f>
        <v>1</v>
      </c>
      <c r="Z33" s="21">
        <f>IF('[4]master foreign claims'!O38/'[4]master foreign claims'!O$15&gt;$B$6,1,"")</f>
        <v>1</v>
      </c>
      <c r="AF33" s="17"/>
      <c r="AH33" s="17"/>
      <c r="AJ33" s="17"/>
      <c r="AL33" s="17"/>
      <c r="AN33" s="17"/>
      <c r="AP33" s="17"/>
      <c r="AR33" s="17"/>
      <c r="AT33" s="17"/>
      <c r="AV33" s="17"/>
      <c r="AW33" s="1" t="s">
        <v>51</v>
      </c>
      <c r="AX33" s="17" t="s">
        <v>32</v>
      </c>
      <c r="AZ33" s="17"/>
    </row>
    <row r="34" spans="1:52" ht="18.75" customHeight="1">
      <c r="A34" s="24" t="s">
        <v>79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17"/>
      <c r="P34" s="21" t="str">
        <f>IF('[4]master foreign claims'!E40/'[4]master foreign claims'!E$15&gt;$B$6,1,"")</f>
        <v/>
      </c>
      <c r="Q34" s="21" t="str">
        <f>IF('[4]master foreign claims'!F40/'[4]master foreign claims'!F$15&gt;$B$6,1,"")</f>
        <v/>
      </c>
      <c r="R34" s="21">
        <f>IF('[4]master foreign claims'!G40/'[4]master foreign claims'!G$15&gt;$B$6,1,"")</f>
        <v>1</v>
      </c>
      <c r="S34" s="21" t="str">
        <f>IF('[4]master foreign claims'!H40/'[4]master foreign claims'!H$15&gt;$B$6,1,"")</f>
        <v/>
      </c>
      <c r="T34" s="21" t="str">
        <f>IF('[4]master foreign claims'!I40/'[4]master foreign claims'!I$15&gt;$B$6,1,"")</f>
        <v/>
      </c>
      <c r="U34" s="21" t="str">
        <f>IF('[4]master foreign claims'!J40/'[4]master foreign claims'!J$15&gt;$B$6,1,"")</f>
        <v/>
      </c>
      <c r="V34" s="21" t="str">
        <f>IF('[4]master foreign claims'!K40/'[4]master foreign claims'!K$15&gt;$B$6,1,"")</f>
        <v/>
      </c>
      <c r="W34" s="21" t="str">
        <f>IF('[4]master foreign claims'!L40/'[4]master foreign claims'!L$15&gt;$B$6,1,"")</f>
        <v/>
      </c>
      <c r="X34" s="21" t="e">
        <f>IF('[4]master foreign claims'!#REF!/'[4]master foreign claims'!M$15&gt;$B$6,1,"")</f>
        <v>#REF!</v>
      </c>
      <c r="Y34" s="21" t="str">
        <f>IF('[4]master foreign claims'!N40/'[4]master foreign claims'!N$15&gt;$B$6,1,"")</f>
        <v/>
      </c>
      <c r="Z34" s="21" t="str">
        <f>IF('[4]master foreign claims'!O40/'[4]master foreign claims'!O$15&gt;$B$6,1,"")</f>
        <v/>
      </c>
      <c r="AF34" s="17"/>
      <c r="AH34" s="17"/>
      <c r="AJ34" s="17"/>
      <c r="AL34" s="17"/>
      <c r="AP34" s="17"/>
      <c r="AR34" s="17"/>
      <c r="AT34" s="17"/>
      <c r="AZ34" s="17"/>
    </row>
    <row r="35" spans="1:52" ht="0.75" customHeight="1">
      <c r="A35" s="173" t="s">
        <v>80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AJ35" s="17"/>
      <c r="AL35" s="17"/>
      <c r="AP35" s="17"/>
      <c r="AR35" s="17"/>
      <c r="AT35" s="17"/>
      <c r="AZ35" s="17"/>
    </row>
    <row r="36" spans="1:52" ht="27.75" customHeight="1">
      <c r="A36" s="173" t="s">
        <v>81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AF36" s="17"/>
    </row>
    <row r="37" spans="1:52">
      <c r="AF37" s="17"/>
    </row>
    <row r="38" spans="1:52" ht="26.25" customHeight="1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AF38" s="17"/>
      <c r="AH38" s="17"/>
      <c r="AJ38" s="17"/>
      <c r="AL38" s="17"/>
    </row>
    <row r="39" spans="1:52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52" ht="13.5" customHeight="1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52" hidden="1">
      <c r="A41" s="1" t="s">
        <v>34</v>
      </c>
      <c r="D41" s="21">
        <f>IF('[4]master foreign claims'!E20/'[4]master foreign claims'!E$15&gt;$B$6,1,"")</f>
        <v>1</v>
      </c>
      <c r="E41" s="21">
        <f>IF('[4]master foreign claims'!F20/'[4]master foreign claims'!F$15&gt;$B$6,1,"")</f>
        <v>1</v>
      </c>
      <c r="F41" s="21">
        <f>IF('[4]master foreign claims'!G20/'[4]master foreign claims'!G$15&gt;$B$6,1,"")</f>
        <v>1</v>
      </c>
      <c r="G41" s="21">
        <f>IF('[4]master foreign claims'!H20/'[4]master foreign claims'!H$15&gt;$B$6,1,"")</f>
        <v>1</v>
      </c>
      <c r="H41" s="21">
        <f>IF('[4]master foreign claims'!I20/'[4]master foreign claims'!I$15&gt;$B$6,1,"")</f>
        <v>1</v>
      </c>
      <c r="I41" s="21">
        <f>IF('[4]master foreign claims'!J20/'[4]master foreign claims'!J$15&gt;$B$6,1,"")</f>
        <v>1</v>
      </c>
      <c r="J41" s="21">
        <f>IF('[4]master foreign claims'!K20/'[4]master foreign claims'!K$15&gt;$B$6,1,"")</f>
        <v>1</v>
      </c>
      <c r="K41" s="21">
        <f>IF('[4]master foreign claims'!L20/'[4]master foreign claims'!L$15&gt;$B$6,1,"")</f>
        <v>1</v>
      </c>
      <c r="L41" s="21" t="str">
        <f>IF('[4]master foreign claims'!M20/'[4]master foreign claims'!M$15&gt;$B$6,1,"")</f>
        <v/>
      </c>
      <c r="M41" s="21">
        <f>IF('[4]master foreign claims'!N20/'[4]master foreign claims'!N$15&gt;$B$6,1,"")</f>
        <v>1</v>
      </c>
      <c r="N41" s="21">
        <f>IF('[4]master foreign claims'!O20/'[4]master foreign claims'!O$15&gt;$B$6,1,"")</f>
        <v>1</v>
      </c>
      <c r="AW41" s="1" t="s">
        <v>53</v>
      </c>
      <c r="AX41" s="17" t="s">
        <v>32</v>
      </c>
    </row>
    <row r="42" spans="1:52" hidden="1">
      <c r="A42" s="1" t="s">
        <v>35</v>
      </c>
      <c r="D42" s="21">
        <f>IF('[4]master foreign claims'!E21/'[4]master foreign claims'!E$15&gt;$B$6,1,"")</f>
        <v>1</v>
      </c>
      <c r="E42" s="21">
        <f>IF('[4]master foreign claims'!F21/'[4]master foreign claims'!F$15&gt;$B$6,1,"")</f>
        <v>1</v>
      </c>
      <c r="F42" s="21">
        <f>IF('[4]master foreign claims'!G21/'[4]master foreign claims'!G$15&gt;$B$6,1,"")</f>
        <v>1</v>
      </c>
      <c r="G42" s="21">
        <f>IF('[4]master foreign claims'!H21/'[4]master foreign claims'!H$15&gt;$B$6,1,"")</f>
        <v>1</v>
      </c>
      <c r="H42" s="21">
        <f>IF('[4]master foreign claims'!I21/'[4]master foreign claims'!I$15&gt;$B$6,1,"")</f>
        <v>1</v>
      </c>
      <c r="I42" s="21">
        <f>IF('[4]master foreign claims'!J21/'[4]master foreign claims'!J$15&gt;$B$6,1,"")</f>
        <v>1</v>
      </c>
      <c r="J42" s="21">
        <f>IF('[4]master foreign claims'!K21/'[4]master foreign claims'!K$15&gt;$B$6,1,"")</f>
        <v>1</v>
      </c>
      <c r="K42" s="21">
        <f>IF('[4]master foreign claims'!L21/'[4]master foreign claims'!L$15&gt;$B$6,1,"")</f>
        <v>1</v>
      </c>
      <c r="L42" s="21">
        <f>IF('[4]master foreign claims'!M21/'[4]master foreign claims'!M$15&gt;$B$6,1,"")</f>
        <v>1</v>
      </c>
      <c r="M42" s="21">
        <f>IF('[4]master foreign claims'!N21/'[4]master foreign claims'!N$15&gt;$B$6,1,"")</f>
        <v>1</v>
      </c>
      <c r="N42" s="21">
        <f>IF('[4]master foreign claims'!O21/'[4]master foreign claims'!O$15&gt;$B$6,1,"")</f>
        <v>1</v>
      </c>
      <c r="AW42" s="1" t="s">
        <v>56</v>
      </c>
      <c r="AX42" s="17" t="s">
        <v>32</v>
      </c>
    </row>
    <row r="43" spans="1:52" hidden="1">
      <c r="A43" s="1" t="s">
        <v>36</v>
      </c>
      <c r="D43" s="21">
        <f>IF('[4]master foreign claims'!E22/'[4]master foreign claims'!E$15&gt;$B$6,1,"")</f>
        <v>1</v>
      </c>
      <c r="E43" s="21">
        <f>IF('[4]master foreign claims'!F22/'[4]master foreign claims'!F$15&gt;$B$6,1,"")</f>
        <v>1</v>
      </c>
      <c r="F43" s="21">
        <f>IF('[4]master foreign claims'!G22/'[4]master foreign claims'!G$15&gt;$B$6,1,"")</f>
        <v>1</v>
      </c>
      <c r="G43" s="21">
        <f>IF('[4]master foreign claims'!H22/'[4]master foreign claims'!H$15&gt;$B$6,1,"")</f>
        <v>1</v>
      </c>
      <c r="H43" s="21">
        <f>IF('[4]master foreign claims'!I22/'[4]master foreign claims'!I$15&gt;$B$6,1,"")</f>
        <v>1</v>
      </c>
      <c r="I43" s="21">
        <f>IF('[4]master foreign claims'!J22/'[4]master foreign claims'!J$15&gt;$B$6,1,"")</f>
        <v>1</v>
      </c>
      <c r="J43" s="21">
        <f>IF('[4]master foreign claims'!K22/'[4]master foreign claims'!K$15&gt;$B$6,1,"")</f>
        <v>1</v>
      </c>
      <c r="K43" s="21">
        <f>IF('[4]master foreign claims'!L22/'[4]master foreign claims'!L$15&gt;$B$6,1,"")</f>
        <v>1</v>
      </c>
      <c r="L43" s="21">
        <f>IF('[4]master foreign claims'!M22/'[4]master foreign claims'!M$15&gt;$B$6,1,"")</f>
        <v>1</v>
      </c>
      <c r="M43" s="21">
        <f>IF('[4]master foreign claims'!N22/'[4]master foreign claims'!N$15&gt;$B$6,1,"")</f>
        <v>1</v>
      </c>
      <c r="N43" s="21">
        <f>IF('[4]master foreign claims'!O22/'[4]master foreign claims'!O$15&gt;$B$6,1,"")</f>
        <v>1</v>
      </c>
    </row>
    <row r="44" spans="1:52" hidden="1">
      <c r="A44" s="1" t="s">
        <v>37</v>
      </c>
      <c r="D44" s="21">
        <f>IF('[4]master foreign claims'!E23/'[4]master foreign claims'!E$15&gt;$B$6,1,"")</f>
        <v>1</v>
      </c>
      <c r="E44" s="21">
        <f>IF('[4]master foreign claims'!F23/'[4]master foreign claims'!F$15&gt;$B$6,1,"")</f>
        <v>1</v>
      </c>
      <c r="F44" s="21" t="str">
        <f>IF('[4]master foreign claims'!G23/'[4]master foreign claims'!G$15&gt;$B$6,1,"")</f>
        <v/>
      </c>
      <c r="G44" s="21">
        <f>IF('[4]master foreign claims'!H23/'[4]master foreign claims'!H$15&gt;$B$6,1,"")</f>
        <v>1</v>
      </c>
      <c r="H44" s="21">
        <f>IF('[4]master foreign claims'!I23/'[4]master foreign claims'!I$15&gt;$B$6,1,"")</f>
        <v>1</v>
      </c>
      <c r="I44" s="21">
        <f>IF('[4]master foreign claims'!J23/'[4]master foreign claims'!J$15&gt;$B$6,1,"")</f>
        <v>1</v>
      </c>
      <c r="J44" s="21">
        <f>IF('[4]master foreign claims'!K23/'[4]master foreign claims'!K$15&gt;$B$6,1,"")</f>
        <v>1</v>
      </c>
      <c r="K44" s="21">
        <f>IF('[4]master foreign claims'!L23/'[4]master foreign claims'!L$15&gt;$B$6,1,"")</f>
        <v>1</v>
      </c>
      <c r="L44" s="21" t="str">
        <f>IF('[4]master foreign claims'!M23/'[4]master foreign claims'!M$15&gt;$B$6,1,"")</f>
        <v/>
      </c>
      <c r="M44" s="21">
        <f>IF('[4]master foreign claims'!N23/'[4]master foreign claims'!N$15&gt;$B$6,1,"")</f>
        <v>1</v>
      </c>
      <c r="N44" s="21">
        <f>IF('[4]master foreign claims'!O23/'[4]master foreign claims'!O$15&gt;$B$6,1,"")</f>
        <v>1</v>
      </c>
    </row>
    <row r="45" spans="1:52" hidden="1">
      <c r="A45" s="1" t="s">
        <v>38</v>
      </c>
      <c r="D45" s="21">
        <f>IF('[4]master foreign claims'!E24/'[4]master foreign claims'!E$15&gt;$B$6,1,"")</f>
        <v>1</v>
      </c>
      <c r="E45" s="21">
        <f>IF('[4]master foreign claims'!F24/'[4]master foreign claims'!F$15&gt;$B$6,1,"")</f>
        <v>1</v>
      </c>
      <c r="F45" s="21">
        <f>IF('[4]master foreign claims'!G24/'[4]master foreign claims'!G$15&gt;$B$6,1,"")</f>
        <v>1</v>
      </c>
      <c r="G45" s="21">
        <f>IF('[4]master foreign claims'!H24/'[4]master foreign claims'!H$15&gt;$B$6,1,"")</f>
        <v>1</v>
      </c>
      <c r="H45" s="21">
        <f>IF('[4]master foreign claims'!I24/'[4]master foreign claims'!I$15&gt;$B$6,1,"")</f>
        <v>1</v>
      </c>
      <c r="I45" s="21">
        <f>IF('[4]master foreign claims'!J24/'[4]master foreign claims'!J$15&gt;$B$6,1,"")</f>
        <v>1</v>
      </c>
      <c r="J45" s="21">
        <f>IF('[4]master foreign claims'!K24/'[4]master foreign claims'!K$15&gt;$B$6,1,"")</f>
        <v>1</v>
      </c>
      <c r="K45" s="21">
        <f>IF('[4]master foreign claims'!L24/'[4]master foreign claims'!L$15&gt;$B$6,1,"")</f>
        <v>1</v>
      </c>
      <c r="L45" s="21" t="str">
        <f>IF('[4]master foreign claims'!M24/'[4]master foreign claims'!M$15&gt;$B$6,1,"")</f>
        <v/>
      </c>
      <c r="M45" s="21">
        <f>IF('[4]master foreign claims'!N24/'[4]master foreign claims'!N$15&gt;$B$6,1,"")</f>
        <v>1</v>
      </c>
      <c r="N45" s="21">
        <f>IF('[4]master foreign claims'!O24/'[4]master foreign claims'!O$15&gt;$B$6,1,"")</f>
        <v>1</v>
      </c>
    </row>
    <row r="46" spans="1:52" hidden="1">
      <c r="A46" s="1" t="s">
        <v>39</v>
      </c>
      <c r="D46" s="21">
        <f>IF('[4]master foreign claims'!E25/'[4]master foreign claims'!E$15&gt;$B$6,1,"")</f>
        <v>1</v>
      </c>
      <c r="E46" s="21">
        <f>IF('[4]master foreign claims'!F25/'[4]master foreign claims'!F$15&gt;$B$6,1,"")</f>
        <v>1</v>
      </c>
      <c r="F46" s="21">
        <f>IF('[4]master foreign claims'!G25/'[4]master foreign claims'!G$15&gt;$B$6,1,"")</f>
        <v>1</v>
      </c>
      <c r="G46" s="21">
        <f>IF('[4]master foreign claims'!H25/'[4]master foreign claims'!H$15&gt;$B$6,1,"")</f>
        <v>1</v>
      </c>
      <c r="H46" s="21">
        <f>IF('[4]master foreign claims'!I25/'[4]master foreign claims'!I$15&gt;$B$6,1,"")</f>
        <v>1</v>
      </c>
      <c r="I46" s="21">
        <f>IF('[4]master foreign claims'!J25/'[4]master foreign claims'!J$15&gt;$B$6,1,"")</f>
        <v>1</v>
      </c>
      <c r="J46" s="21">
        <f>IF('[4]master foreign claims'!K25/'[4]master foreign claims'!K$15&gt;$B$6,1,"")</f>
        <v>1</v>
      </c>
      <c r="K46" s="21">
        <f>IF('[4]master foreign claims'!L25/'[4]master foreign claims'!L$15&gt;$B$6,1,"")</f>
        <v>1</v>
      </c>
      <c r="L46" s="21">
        <f>IF('[4]master foreign claims'!M25/'[4]master foreign claims'!M$15&gt;$B$6,1,"")</f>
        <v>1</v>
      </c>
      <c r="M46" s="21">
        <f>IF('[4]master foreign claims'!N25/'[4]master foreign claims'!N$15&gt;$B$6,1,"")</f>
        <v>1</v>
      </c>
      <c r="N46" s="21">
        <f>IF('[4]master foreign claims'!O25/'[4]master foreign claims'!O$15&gt;$B$6,1,"")</f>
        <v>1</v>
      </c>
    </row>
    <row r="47" spans="1:52" hidden="1">
      <c r="A47" s="1" t="s">
        <v>40</v>
      </c>
      <c r="D47" s="21">
        <f>IF('[4]master foreign claims'!E26/'[4]master foreign claims'!E$15&gt;$B$6,1,"")</f>
        <v>1</v>
      </c>
      <c r="E47" s="21">
        <f>IF('[4]master foreign claims'!F26/'[4]master foreign claims'!F$15&gt;$B$6,1,"")</f>
        <v>1</v>
      </c>
      <c r="F47" s="21">
        <f>IF('[4]master foreign claims'!G26/'[4]master foreign claims'!G$15&gt;$B$6,1,"")</f>
        <v>1</v>
      </c>
      <c r="G47" s="21">
        <f>IF('[4]master foreign claims'!H26/'[4]master foreign claims'!H$15&gt;$B$6,1,"")</f>
        <v>1</v>
      </c>
      <c r="H47" s="21">
        <f>IF('[4]master foreign claims'!I26/'[4]master foreign claims'!I$15&gt;$B$6,1,"")</f>
        <v>1</v>
      </c>
      <c r="I47" s="21">
        <f>IF('[4]master foreign claims'!J26/'[4]master foreign claims'!J$15&gt;$B$6,1,"")</f>
        <v>1</v>
      </c>
      <c r="J47" s="21">
        <f>IF('[4]master foreign claims'!K26/'[4]master foreign claims'!K$15&gt;$B$6,1,"")</f>
        <v>1</v>
      </c>
      <c r="K47" s="21">
        <f>IF('[4]master foreign claims'!L26/'[4]master foreign claims'!L$15&gt;$B$6,1,"")</f>
        <v>1</v>
      </c>
      <c r="L47" s="21">
        <f>IF('[4]master foreign claims'!M26/'[4]master foreign claims'!M$15&gt;$B$6,1,"")</f>
        <v>1</v>
      </c>
      <c r="M47" s="21">
        <f>IF('[4]master foreign claims'!N26/'[4]master foreign claims'!N$15&gt;$B$6,1,"")</f>
        <v>1</v>
      </c>
      <c r="N47" s="21">
        <f>IF('[4]master foreign claims'!O26/'[4]master foreign claims'!O$15&gt;$B$6,1,"")</f>
        <v>1</v>
      </c>
    </row>
    <row r="48" spans="1:52" hidden="1">
      <c r="A48" s="1" t="s">
        <v>41</v>
      </c>
      <c r="D48" s="21">
        <f>IF('[4]master foreign claims'!E27/'[4]master foreign claims'!E$15&gt;$B$6,1,"")</f>
        <v>1</v>
      </c>
      <c r="E48" s="21">
        <f>IF('[4]master foreign claims'!F27/'[4]master foreign claims'!F$15&gt;$B$6,1,"")</f>
        <v>1</v>
      </c>
      <c r="F48" s="21">
        <f>IF('[4]master foreign claims'!G27/'[4]master foreign claims'!G$15&gt;$B$6,1,"")</f>
        <v>1</v>
      </c>
      <c r="G48" s="21">
        <f>IF('[4]master foreign claims'!H27/'[4]master foreign claims'!H$15&gt;$B$6,1,"")</f>
        <v>1</v>
      </c>
      <c r="H48" s="21">
        <f>IF('[4]master foreign claims'!I27/'[4]master foreign claims'!I$15&gt;$B$6,1,"")</f>
        <v>1</v>
      </c>
      <c r="I48" s="21">
        <f>IF('[4]master foreign claims'!J27/'[4]master foreign claims'!J$15&gt;$B$6,1,"")</f>
        <v>1</v>
      </c>
      <c r="J48" s="21">
        <f>IF('[4]master foreign claims'!K27/'[4]master foreign claims'!K$15&gt;$B$6,1,"")</f>
        <v>1</v>
      </c>
      <c r="K48" s="21">
        <f>IF('[4]master foreign claims'!L27/'[4]master foreign claims'!L$15&gt;$B$6,1,"")</f>
        <v>1</v>
      </c>
      <c r="L48" s="21">
        <f>IF('[4]master foreign claims'!M27/'[4]master foreign claims'!M$15&gt;$B$6,1,"")</f>
        <v>1</v>
      </c>
      <c r="M48" s="21">
        <f>IF('[4]master foreign claims'!N27/'[4]master foreign claims'!N$15&gt;$B$6,1,"")</f>
        <v>1</v>
      </c>
      <c r="N48" s="21">
        <f>IF('[4]master foreign claims'!O27/'[4]master foreign claims'!O$15&gt;$B$6,1,"")</f>
        <v>1</v>
      </c>
    </row>
    <row r="49" spans="1:14" hidden="1">
      <c r="A49" s="1" t="s">
        <v>42</v>
      </c>
      <c r="D49" s="21">
        <f>IF('[4]master foreign claims'!E28/'[4]master foreign claims'!E$15&gt;$B$6,1,"")</f>
        <v>1</v>
      </c>
      <c r="E49" s="21">
        <f>IF('[4]master foreign claims'!F28/'[4]master foreign claims'!F$15&gt;$B$6,1,"")</f>
        <v>1</v>
      </c>
      <c r="F49" s="21">
        <f>IF('[4]master foreign claims'!G28/'[4]master foreign claims'!G$15&gt;$B$6,1,"")</f>
        <v>1</v>
      </c>
      <c r="G49" s="21">
        <f>IF('[4]master foreign claims'!H28/'[4]master foreign claims'!H$15&gt;$B$6,1,"")</f>
        <v>1</v>
      </c>
      <c r="H49" s="21">
        <f>IF('[4]master foreign claims'!I28/'[4]master foreign claims'!I$15&gt;$B$6,1,"")</f>
        <v>1</v>
      </c>
      <c r="I49" s="21">
        <f>IF('[4]master foreign claims'!J28/'[4]master foreign claims'!J$15&gt;$B$6,1,"")</f>
        <v>1</v>
      </c>
      <c r="J49" s="21">
        <f>IF('[4]master foreign claims'!K28/'[4]master foreign claims'!K$15&gt;$B$6,1,"")</f>
        <v>1</v>
      </c>
      <c r="K49" s="21">
        <f>IF('[4]master foreign claims'!L28/'[4]master foreign claims'!L$15&gt;$B$6,1,"")</f>
        <v>1</v>
      </c>
      <c r="L49" s="21">
        <f>IF('[4]master foreign claims'!M28/'[4]master foreign claims'!M$15&gt;$B$6,1,"")</f>
        <v>1</v>
      </c>
      <c r="M49" s="21" t="str">
        <f>IF('[4]master foreign claims'!N28/'[4]master foreign claims'!N$15&gt;$B$6,1,"")</f>
        <v/>
      </c>
      <c r="N49" s="21">
        <f>IF('[4]master foreign claims'!O28/'[4]master foreign claims'!O$15&gt;$B$6,1,"")</f>
        <v>1</v>
      </c>
    </row>
    <row r="50" spans="1:14" hidden="1">
      <c r="A50" s="1" t="s">
        <v>43</v>
      </c>
      <c r="D50" s="21">
        <f>IF('[4]master foreign claims'!E29/'[4]master foreign claims'!E$15&gt;$B$6,1,"")</f>
        <v>1</v>
      </c>
      <c r="E50" s="21">
        <f>IF('[4]master foreign claims'!F29/'[4]master foreign claims'!F$15&gt;$B$6,1,"")</f>
        <v>1</v>
      </c>
      <c r="F50" s="21">
        <f>IF('[4]master foreign claims'!G29/'[4]master foreign claims'!G$15&gt;$B$6,1,"")</f>
        <v>1</v>
      </c>
      <c r="G50" s="21">
        <f>IF('[4]master foreign claims'!H29/'[4]master foreign claims'!H$15&gt;$B$6,1,"")</f>
        <v>1</v>
      </c>
      <c r="H50" s="21">
        <f>IF('[4]master foreign claims'!I29/'[4]master foreign claims'!I$15&gt;$B$6,1,"")</f>
        <v>1</v>
      </c>
      <c r="I50" s="21">
        <f>IF('[4]master foreign claims'!J29/'[4]master foreign claims'!J$15&gt;$B$6,1,"")</f>
        <v>1</v>
      </c>
      <c r="J50" s="21">
        <f>IF('[4]master foreign claims'!K29/'[4]master foreign claims'!K$15&gt;$B$6,1,"")</f>
        <v>1</v>
      </c>
      <c r="K50" s="21">
        <f>IF('[4]master foreign claims'!L29/'[4]master foreign claims'!L$15&gt;$B$6,1,"")</f>
        <v>1</v>
      </c>
      <c r="L50" s="21">
        <f>IF('[4]master foreign claims'!M29/'[4]master foreign claims'!M$15&gt;$B$6,1,"")</f>
        <v>1</v>
      </c>
      <c r="M50" s="21">
        <f>IF('[4]master foreign claims'!N29/'[4]master foreign claims'!N$15&gt;$B$6,1,"")</f>
        <v>1</v>
      </c>
      <c r="N50" s="21">
        <f>IF('[4]master foreign claims'!O29/'[4]master foreign claims'!O$15&gt;$B$6,1,"")</f>
        <v>1</v>
      </c>
    </row>
    <row r="51" spans="1:14" hidden="1">
      <c r="A51" s="1" t="s">
        <v>44</v>
      </c>
      <c r="D51" s="21">
        <f>IF('[4]master foreign claims'!E30/'[4]master foreign claims'!E$15&gt;$B$6,1,"")</f>
        <v>1</v>
      </c>
      <c r="E51" s="21">
        <f>IF('[4]master foreign claims'!F30/'[4]master foreign claims'!F$15&gt;$B$6,1,"")</f>
        <v>1</v>
      </c>
      <c r="F51" s="21">
        <f>IF('[4]master foreign claims'!G30/'[4]master foreign claims'!G$15&gt;$B$6,1,"")</f>
        <v>1</v>
      </c>
      <c r="G51" s="21">
        <f>IF('[4]master foreign claims'!H30/'[4]master foreign claims'!H$15&gt;$B$6,1,"")</f>
        <v>1</v>
      </c>
      <c r="H51" s="21">
        <f>IF('[4]master foreign claims'!I30/'[4]master foreign claims'!I$15&gt;$B$6,1,"")</f>
        <v>1</v>
      </c>
      <c r="I51" s="21">
        <f>IF('[4]master foreign claims'!J30/'[4]master foreign claims'!J$15&gt;$B$6,1,"")</f>
        <v>1</v>
      </c>
      <c r="J51" s="21">
        <f>IF('[4]master foreign claims'!K30/'[4]master foreign claims'!K$15&gt;$B$6,1,"")</f>
        <v>1</v>
      </c>
      <c r="K51" s="21">
        <f>IF('[4]master foreign claims'!L30/'[4]master foreign claims'!L$15&gt;$B$6,1,"")</f>
        <v>1</v>
      </c>
      <c r="L51" s="21">
        <f>IF('[4]master foreign claims'!M30/'[4]master foreign claims'!M$15&gt;$B$6,1,"")</f>
        <v>1</v>
      </c>
      <c r="M51" s="21" t="str">
        <f>IF('[4]master foreign claims'!N30/'[4]master foreign claims'!N$15&gt;$B$6,1,"")</f>
        <v/>
      </c>
      <c r="N51" s="21">
        <f>IF('[4]master foreign claims'!O30/'[4]master foreign claims'!O$15&gt;$B$6,1,"")</f>
        <v>1</v>
      </c>
    </row>
    <row r="52" spans="1:14" hidden="1">
      <c r="A52" s="1" t="s">
        <v>45</v>
      </c>
      <c r="D52" s="21">
        <f>IF('[4]master foreign claims'!E31/'[4]master foreign claims'!E$15&gt;$B$6,1,"")</f>
        <v>1</v>
      </c>
      <c r="E52" s="21">
        <f>IF('[4]master foreign claims'!F31/'[4]master foreign claims'!F$15&gt;$B$6,1,"")</f>
        <v>1</v>
      </c>
      <c r="F52" s="21">
        <f>IF('[4]master foreign claims'!G31/'[4]master foreign claims'!G$15&gt;$B$6,1,"")</f>
        <v>1</v>
      </c>
      <c r="G52" s="21">
        <f>IF('[4]master foreign claims'!H31/'[4]master foreign claims'!H$15&gt;$B$6,1,"")</f>
        <v>1</v>
      </c>
      <c r="H52" s="21">
        <f>IF('[4]master foreign claims'!I31/'[4]master foreign claims'!I$15&gt;$B$6,1,"")</f>
        <v>1</v>
      </c>
      <c r="I52" s="21">
        <f>IF('[4]master foreign claims'!J31/'[4]master foreign claims'!J$15&gt;$B$6,1,"")</f>
        <v>1</v>
      </c>
      <c r="J52" s="21">
        <f>IF('[4]master foreign claims'!K31/'[4]master foreign claims'!K$15&gt;$B$6,1,"")</f>
        <v>1</v>
      </c>
      <c r="K52" s="21">
        <f>IF('[4]master foreign claims'!L31/'[4]master foreign claims'!L$15&gt;$B$6,1,"")</f>
        <v>1</v>
      </c>
      <c r="L52" s="21">
        <f>IF('[4]master foreign claims'!M31/'[4]master foreign claims'!M$15&gt;$B$6,1,"")</f>
        <v>1</v>
      </c>
      <c r="M52" s="21" t="str">
        <f>IF('[4]master foreign claims'!N31/'[4]master foreign claims'!N$15&gt;$B$6,1,"")</f>
        <v/>
      </c>
      <c r="N52" s="21">
        <f>IF('[4]master foreign claims'!O31/'[4]master foreign claims'!O$15&gt;$B$6,1,"")</f>
        <v>1</v>
      </c>
    </row>
    <row r="53" spans="1:14" hidden="1">
      <c r="A53" s="1" t="s">
        <v>46</v>
      </c>
      <c r="D53" s="21">
        <f>IF('[4]master foreign claims'!E32/'[4]master foreign claims'!E$15&gt;$B$6,1,"")</f>
        <v>1</v>
      </c>
      <c r="E53" s="21">
        <f>IF('[4]master foreign claims'!F32/'[4]master foreign claims'!F$15&gt;$B$6,1,"")</f>
        <v>1</v>
      </c>
      <c r="F53" s="21">
        <f>IF('[4]master foreign claims'!G32/'[4]master foreign claims'!G$15&gt;$B$6,1,"")</f>
        <v>1</v>
      </c>
      <c r="G53" s="21">
        <f>IF('[4]master foreign claims'!H32/'[4]master foreign claims'!H$15&gt;$B$6,1,"")</f>
        <v>1</v>
      </c>
      <c r="H53" s="21">
        <f>IF('[4]master foreign claims'!I32/'[4]master foreign claims'!I$15&gt;$B$6,1,"")</f>
        <v>1</v>
      </c>
      <c r="I53" s="21">
        <f>IF('[4]master foreign claims'!J32/'[4]master foreign claims'!J$15&gt;$B$6,1,"")</f>
        <v>1</v>
      </c>
      <c r="J53" s="21">
        <f>IF('[4]master foreign claims'!K32/'[4]master foreign claims'!K$15&gt;$B$6,1,"")</f>
        <v>1</v>
      </c>
      <c r="K53" s="21">
        <f>IF('[4]master foreign claims'!L32/'[4]master foreign claims'!L$15&gt;$B$6,1,"")</f>
        <v>1</v>
      </c>
      <c r="L53" s="21">
        <f>IF('[4]master foreign claims'!M32/'[4]master foreign claims'!M$15&gt;$B$6,1,"")</f>
        <v>1</v>
      </c>
      <c r="M53" s="21" t="str">
        <f>IF('[4]master foreign claims'!N32/'[4]master foreign claims'!N$15&gt;$B$6,1,"")</f>
        <v/>
      </c>
      <c r="N53" s="21">
        <f>IF('[4]master foreign claims'!O32/'[4]master foreign claims'!O$15&gt;$B$6,1,"")</f>
        <v>1</v>
      </c>
    </row>
    <row r="54" spans="1:14" hidden="1">
      <c r="A54" s="1" t="s">
        <v>47</v>
      </c>
      <c r="D54" s="21">
        <f>IF('[4]master foreign claims'!E33/'[4]master foreign claims'!E$15&gt;$B$6,1,"")</f>
        <v>1</v>
      </c>
      <c r="E54" s="21">
        <f>IF('[4]master foreign claims'!F33/'[4]master foreign claims'!F$15&gt;$B$6,1,"")</f>
        <v>1</v>
      </c>
      <c r="F54" s="21">
        <f>IF('[4]master foreign claims'!G33/'[4]master foreign claims'!G$15&gt;$B$6,1,"")</f>
        <v>1</v>
      </c>
      <c r="G54" s="21">
        <f>IF('[4]master foreign claims'!H33/'[4]master foreign claims'!H$15&gt;$B$6,1,"")</f>
        <v>1</v>
      </c>
      <c r="H54" s="21">
        <f>IF('[4]master foreign claims'!I33/'[4]master foreign claims'!I$15&gt;$B$6,1,"")</f>
        <v>1</v>
      </c>
      <c r="I54" s="21">
        <f>IF('[4]master foreign claims'!J33/'[4]master foreign claims'!J$15&gt;$B$6,1,"")</f>
        <v>1</v>
      </c>
      <c r="J54" s="21">
        <f>IF('[4]master foreign claims'!K33/'[4]master foreign claims'!K$15&gt;$B$6,1,"")</f>
        <v>1</v>
      </c>
      <c r="K54" s="21">
        <f>IF('[4]master foreign claims'!L33/'[4]master foreign claims'!L$15&gt;$B$6,1,"")</f>
        <v>1</v>
      </c>
      <c r="L54" s="21" t="str">
        <f>IF('[4]master foreign claims'!M33/'[4]master foreign claims'!M$15&gt;$B$6,1,"")</f>
        <v/>
      </c>
      <c r="M54" s="21">
        <f>IF('[4]master foreign claims'!N33/'[4]master foreign claims'!N$15&gt;$B$6,1,"")</f>
        <v>1</v>
      </c>
      <c r="N54" s="21">
        <f>IF('[4]master foreign claims'!O33/'[4]master foreign claims'!O$15&gt;$B$6,1,"")</f>
        <v>1</v>
      </c>
    </row>
    <row r="55" spans="1:14" hidden="1">
      <c r="A55" s="1" t="s">
        <v>48</v>
      </c>
      <c r="D55" s="21">
        <f>IF('[4]master foreign claims'!E34/'[4]master foreign claims'!E$15&gt;$B$6,1,"")</f>
        <v>1</v>
      </c>
      <c r="E55" s="21">
        <f>IF('[4]master foreign claims'!F34/'[4]master foreign claims'!F$15&gt;$B$6,1,"")</f>
        <v>1</v>
      </c>
      <c r="F55" s="21">
        <f>IF('[4]master foreign claims'!G34/'[4]master foreign claims'!G$15&gt;$B$6,1,"")</f>
        <v>1</v>
      </c>
      <c r="G55" s="21">
        <f>IF('[4]master foreign claims'!H34/'[4]master foreign claims'!H$15&gt;$B$6,1,"")</f>
        <v>1</v>
      </c>
      <c r="H55" s="21">
        <f>IF('[4]master foreign claims'!I34/'[4]master foreign claims'!I$15&gt;$B$6,1,"")</f>
        <v>1</v>
      </c>
      <c r="I55" s="21" t="str">
        <f>IF('[4]master foreign claims'!J34/'[4]master foreign claims'!J$15&gt;$B$6,1,"")</f>
        <v/>
      </c>
      <c r="J55" s="21">
        <f>IF('[4]master foreign claims'!K34/'[4]master foreign claims'!K$15&gt;$B$6,1,"")</f>
        <v>1</v>
      </c>
      <c r="K55" s="21">
        <f>IF('[4]master foreign claims'!L34/'[4]master foreign claims'!L$15&gt;$B$6,1,"")</f>
        <v>1</v>
      </c>
      <c r="L55" s="21">
        <f>IF('[4]master foreign claims'!M34/'[4]master foreign claims'!M$15&gt;$B$6,1,"")</f>
        <v>1</v>
      </c>
      <c r="M55" s="21" t="str">
        <f>IF('[4]master foreign claims'!N34/'[4]master foreign claims'!N$15&gt;$B$6,1,"")</f>
        <v/>
      </c>
      <c r="N55" s="21" t="str">
        <f>IF('[4]master foreign claims'!O34/'[4]master foreign claims'!O$15&gt;$B$6,1,"")</f>
        <v/>
      </c>
    </row>
    <row r="56" spans="1:14" hidden="1">
      <c r="A56" s="1" t="s">
        <v>49</v>
      </c>
      <c r="D56" s="21">
        <f>IF('[4]master foreign claims'!E35/'[4]master foreign claims'!E$15&gt;$B$6,1,"")</f>
        <v>1</v>
      </c>
      <c r="E56" s="21">
        <f>IF('[4]master foreign claims'!F35/'[4]master foreign claims'!F$15&gt;$B$6,1,"")</f>
        <v>1</v>
      </c>
      <c r="F56" s="21">
        <f>IF('[4]master foreign claims'!G35/'[4]master foreign claims'!G$15&gt;$B$6,1,"")</f>
        <v>1</v>
      </c>
      <c r="G56" s="21">
        <f>IF('[4]master foreign claims'!H35/'[4]master foreign claims'!H$15&gt;$B$6,1,"")</f>
        <v>1</v>
      </c>
      <c r="H56" s="21">
        <f>IF('[4]master foreign claims'!I35/'[4]master foreign claims'!I$15&gt;$B$6,1,"")</f>
        <v>1</v>
      </c>
      <c r="I56" s="21">
        <f>IF('[4]master foreign claims'!J35/'[4]master foreign claims'!J$15&gt;$B$6,1,"")</f>
        <v>1</v>
      </c>
      <c r="J56" s="21">
        <f>IF('[4]master foreign claims'!K35/'[4]master foreign claims'!K$15&gt;$B$6,1,"")</f>
        <v>1</v>
      </c>
      <c r="K56" s="21">
        <f>IF('[4]master foreign claims'!L35/'[4]master foreign claims'!L$15&gt;$B$6,1,"")</f>
        <v>1</v>
      </c>
      <c r="L56" s="21">
        <f>IF('[4]master foreign claims'!M35/'[4]master foreign claims'!M$15&gt;$B$6,1,"")</f>
        <v>1</v>
      </c>
      <c r="M56" s="21">
        <f>IF('[4]master foreign claims'!N35/'[4]master foreign claims'!N$15&gt;$B$6,1,"")</f>
        <v>1</v>
      </c>
      <c r="N56" s="21">
        <f>IF('[4]master foreign claims'!O35/'[4]master foreign claims'!O$15&gt;$B$6,1,"")</f>
        <v>1</v>
      </c>
    </row>
    <row r="57" spans="1:14" hidden="1">
      <c r="A57" s="1" t="s">
        <v>51</v>
      </c>
      <c r="D57" s="21" t="str">
        <f>IF('[4]master foreign claims'!E36/'[4]master foreign claims'!E$15&gt;$B$6,1,"")</f>
        <v/>
      </c>
      <c r="E57" s="21" t="str">
        <f>IF('[4]master foreign claims'!F36/'[4]master foreign claims'!F$15&gt;$B$6,1,"")</f>
        <v/>
      </c>
      <c r="F57" s="21" t="str">
        <f>IF('[4]master foreign claims'!G36/'[4]master foreign claims'!G$15&gt;$B$6,1,"")</f>
        <v/>
      </c>
      <c r="G57" s="21">
        <f>IF('[4]master foreign claims'!H36/'[4]master foreign claims'!H$15&gt;$B$6,1,"")</f>
        <v>1</v>
      </c>
      <c r="H57" s="21" t="str">
        <f>IF('[4]master foreign claims'!I36/'[4]master foreign claims'!I$15&gt;$B$6,1,"")</f>
        <v/>
      </c>
      <c r="I57" s="21" t="str">
        <f>IF('[4]master foreign claims'!J36/'[4]master foreign claims'!J$15&gt;$B$6,1,"")</f>
        <v/>
      </c>
      <c r="J57" s="21" t="str">
        <f>IF('[4]master foreign claims'!K36/'[4]master foreign claims'!K$15&gt;$B$6,1,"")</f>
        <v/>
      </c>
      <c r="K57" s="21" t="str">
        <f>IF('[4]master foreign claims'!L36/'[4]master foreign claims'!L$15&gt;$B$6,1,"")</f>
        <v/>
      </c>
      <c r="L57" s="21" t="str">
        <f>IF('[4]master foreign claims'!M36/'[4]master foreign claims'!M$15&gt;$B$6,1,"")</f>
        <v/>
      </c>
      <c r="M57" s="21" t="str">
        <f>IF('[4]master foreign claims'!N36/'[4]master foreign claims'!N$15&gt;$B$6,1,"")</f>
        <v/>
      </c>
      <c r="N57" s="21" t="str">
        <f>IF('[4]master foreign claims'!O36/'[4]master foreign claims'!O$15&gt;$B$6,1,"")</f>
        <v/>
      </c>
    </row>
    <row r="58" spans="1:14" hidden="1">
      <c r="A58" s="1" t="s">
        <v>50</v>
      </c>
      <c r="D58" s="21">
        <f>IF('[4]master foreign claims'!E37/'[4]master foreign claims'!E$15&gt;$B$6,1,"")</f>
        <v>1</v>
      </c>
      <c r="E58" s="21">
        <f>IF('[4]master foreign claims'!F37/'[4]master foreign claims'!F$15&gt;$B$6,1,"")</f>
        <v>1</v>
      </c>
      <c r="F58" s="21">
        <f>IF('[4]master foreign claims'!G37/'[4]master foreign claims'!G$15&gt;$B$6,1,"")</f>
        <v>1</v>
      </c>
      <c r="G58" s="21">
        <f>IF('[4]master foreign claims'!H37/'[4]master foreign claims'!H$15&gt;$B$6,1,"")</f>
        <v>1</v>
      </c>
      <c r="H58" s="21">
        <f>IF('[4]master foreign claims'!I37/'[4]master foreign claims'!I$15&gt;$B$6,1,"")</f>
        <v>1</v>
      </c>
      <c r="I58" s="21" t="str">
        <f>IF('[4]master foreign claims'!J37/'[4]master foreign claims'!J$15&gt;$B$6,1,"")</f>
        <v/>
      </c>
      <c r="J58" s="21">
        <f>IF('[4]master foreign claims'!K37/'[4]master foreign claims'!K$15&gt;$B$6,1,"")</f>
        <v>1</v>
      </c>
      <c r="K58" s="21">
        <f>IF('[4]master foreign claims'!L37/'[4]master foreign claims'!L$15&gt;$B$6,1,"")</f>
        <v>1</v>
      </c>
      <c r="L58" s="21" t="str">
        <f>IF('[4]master foreign claims'!M37/'[4]master foreign claims'!M$15&gt;$B$6,1,"")</f>
        <v/>
      </c>
      <c r="M58" s="21" t="str">
        <f>IF('[4]master foreign claims'!N37/'[4]master foreign claims'!N$15&gt;$B$6,1,"")</f>
        <v/>
      </c>
      <c r="N58" s="21" t="str">
        <f>IF('[4]master foreign claims'!O37/'[4]master foreign claims'!O$15&gt;$B$6,1,"")</f>
        <v/>
      </c>
    </row>
    <row r="59" spans="1:14" hidden="1">
      <c r="A59" s="1" t="s">
        <v>52</v>
      </c>
      <c r="D59" s="21">
        <f>IF('[4]master foreign claims'!E38/'[4]master foreign claims'!E$15&gt;$B$6,1,"")</f>
        <v>1</v>
      </c>
      <c r="E59" s="21">
        <f>IF('[4]master foreign claims'!F38/'[4]master foreign claims'!F$15&gt;$B$6,1,"")</f>
        <v>1</v>
      </c>
      <c r="F59" s="21">
        <f>IF('[4]master foreign claims'!G38/'[4]master foreign claims'!G$15&gt;$B$6,1,"")</f>
        <v>1</v>
      </c>
      <c r="G59" s="21" t="str">
        <f>IF('[4]master foreign claims'!H38/'[4]master foreign claims'!H$15&gt;$B$6,1,"")</f>
        <v/>
      </c>
      <c r="H59" s="21">
        <f>IF('[4]master foreign claims'!I38/'[4]master foreign claims'!I$15&gt;$B$6,1,"")</f>
        <v>1</v>
      </c>
      <c r="I59" s="21" t="str">
        <f>IF('[4]master foreign claims'!J38/'[4]master foreign claims'!J$15&gt;$B$6,1,"")</f>
        <v/>
      </c>
      <c r="J59" s="21">
        <f>IF('[4]master foreign claims'!K38/'[4]master foreign claims'!K$15&gt;$B$6,1,"")</f>
        <v>1</v>
      </c>
      <c r="K59" s="21" t="str">
        <f>IF('[4]master foreign claims'!L38/'[4]master foreign claims'!L$15&gt;$B$6,1,"")</f>
        <v/>
      </c>
      <c r="L59" s="21">
        <f>IF('[4]master foreign claims'!M38/'[4]master foreign claims'!M$15&gt;$B$6,1,"")</f>
        <v>1</v>
      </c>
      <c r="M59" s="21">
        <f>IF('[4]master foreign claims'!N38/'[4]master foreign claims'!N$15&gt;$B$6,1,"")</f>
        <v>1</v>
      </c>
      <c r="N59" s="21">
        <f>IF('[4]master foreign claims'!O38/'[4]master foreign claims'!O$15&gt;$B$6,1,"")</f>
        <v>1</v>
      </c>
    </row>
    <row r="60" spans="1:14" hidden="1">
      <c r="A60" s="1" t="s">
        <v>53</v>
      </c>
      <c r="D60" s="21">
        <f>IF('[4]master foreign claims'!E39/'[4]master foreign claims'!E$15&gt;$B$6,1,"")</f>
        <v>1</v>
      </c>
      <c r="E60" s="21">
        <f>IF('[4]master foreign claims'!F39/'[4]master foreign claims'!F$15&gt;$B$6,1,"")</f>
        <v>1</v>
      </c>
      <c r="F60" s="21">
        <f>IF('[4]master foreign claims'!G39/'[4]master foreign claims'!G$15&gt;$B$6,1,"")</f>
        <v>1</v>
      </c>
      <c r="G60" s="21">
        <f>IF('[4]master foreign claims'!H39/'[4]master foreign claims'!H$15&gt;$B$6,1,"")</f>
        <v>1</v>
      </c>
      <c r="H60" s="21">
        <f>IF('[4]master foreign claims'!I39/'[4]master foreign claims'!I$15&gt;$B$6,1,"")</f>
        <v>1</v>
      </c>
      <c r="I60" s="21" t="str">
        <f>IF('[4]master foreign claims'!J39/'[4]master foreign claims'!J$15&gt;$B$6,1,"")</f>
        <v/>
      </c>
      <c r="J60" s="21">
        <f>IF('[4]master foreign claims'!K39/'[4]master foreign claims'!K$15&gt;$B$6,1,"")</f>
        <v>1</v>
      </c>
      <c r="K60" s="21">
        <f>IF('[4]master foreign claims'!L39/'[4]master foreign claims'!L$15&gt;$B$6,1,"")</f>
        <v>1</v>
      </c>
      <c r="L60" s="21" t="str">
        <f>IF('[4]master foreign claims'!M39/'[4]master foreign claims'!M$15&gt;$B$6,1,"")</f>
        <v/>
      </c>
      <c r="M60" s="21" t="str">
        <f>IF('[4]master foreign claims'!N39/'[4]master foreign claims'!N$15&gt;$B$6,1,"")</f>
        <v/>
      </c>
      <c r="N60" s="21">
        <f>IF('[4]master foreign claims'!O39/'[4]master foreign claims'!O$15&gt;$B$6,1,"")</f>
        <v>1</v>
      </c>
    </row>
    <row r="61" spans="1:14" hidden="1">
      <c r="A61" s="1" t="s">
        <v>56</v>
      </c>
      <c r="D61" s="21" t="str">
        <f>IF('[4]master foreign claims'!E40/'[4]master foreign claims'!E$15&gt;$B$6,1,"")</f>
        <v/>
      </c>
      <c r="E61" s="21" t="str">
        <f>IF('[4]master foreign claims'!F40/'[4]master foreign claims'!F$15&gt;$B$6,1,"")</f>
        <v/>
      </c>
      <c r="F61" s="21">
        <f>IF('[4]master foreign claims'!G40/'[4]master foreign claims'!G$15&gt;$B$6,1,"")</f>
        <v>1</v>
      </c>
      <c r="G61" s="21" t="str">
        <f>IF('[4]master foreign claims'!H40/'[4]master foreign claims'!H$15&gt;$B$6,1,"")</f>
        <v/>
      </c>
      <c r="H61" s="21" t="str">
        <f>IF('[4]master foreign claims'!I40/'[4]master foreign claims'!I$15&gt;$B$6,1,"")</f>
        <v/>
      </c>
      <c r="I61" s="21" t="str">
        <f>IF('[4]master foreign claims'!J40/'[4]master foreign claims'!J$15&gt;$B$6,1,"")</f>
        <v/>
      </c>
      <c r="J61" s="21" t="str">
        <f>IF('[4]master foreign claims'!K40/'[4]master foreign claims'!K$15&gt;$B$6,1,"")</f>
        <v/>
      </c>
      <c r="K61" s="21" t="str">
        <f>IF('[4]master foreign claims'!L40/'[4]master foreign claims'!L$15&gt;$B$6,1,"")</f>
        <v/>
      </c>
      <c r="L61" s="21">
        <f>IF('[4]master foreign claims'!M40/'[4]master foreign claims'!M$15&gt;$B$6,1,"")</f>
        <v>1</v>
      </c>
      <c r="M61" s="21" t="str">
        <f>IF('[4]master foreign claims'!N40/'[4]master foreign claims'!N$15&gt;$B$6,1,"")</f>
        <v/>
      </c>
      <c r="N61" s="21" t="str">
        <f>IF('[4]master foreign claims'!O40/'[4]master foreign claims'!O$15&gt;$B$6,1,"")</f>
        <v/>
      </c>
    </row>
    <row r="62" spans="1:14" hidden="1"/>
    <row r="63" spans="1:14" hidden="1"/>
    <row r="64" spans="1:14" ht="15" customHeight="1"/>
  </sheetData>
  <mergeCells count="4">
    <mergeCell ref="A2:N2"/>
    <mergeCell ref="A4:N4"/>
    <mergeCell ref="A35:N35"/>
    <mergeCell ref="A36:N36"/>
  </mergeCells>
  <pageMargins left="0.75" right="0.75" top="1" bottom="1" header="0.5" footer="0.5"/>
  <pageSetup scale="2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O150"/>
  <sheetViews>
    <sheetView topLeftCell="A128" workbookViewId="0">
      <selection activeCell="O154" sqref="O154"/>
    </sheetView>
  </sheetViews>
  <sheetFormatPr defaultRowHeight="12.75"/>
  <cols>
    <col min="1" max="1" width="9.140625" style="1"/>
    <col min="2" max="2" width="12.7109375" style="1" customWidth="1"/>
    <col min="3" max="3" width="9.140625" style="1" bestFit="1" customWidth="1"/>
    <col min="4" max="5" width="9.140625" style="1"/>
    <col min="6" max="6" width="2.140625" style="1" customWidth="1"/>
    <col min="7" max="7" width="9.28515625" style="1" customWidth="1"/>
    <col min="8" max="8" width="8.28515625" style="1" bestFit="1" customWidth="1"/>
    <col min="9" max="9" width="9.140625" style="1"/>
    <col min="10" max="10" width="5.28515625" style="1" customWidth="1"/>
    <col min="11" max="12" width="9.140625" style="1"/>
    <col min="13" max="13" width="9.140625" style="1" bestFit="1" customWidth="1"/>
    <col min="14" max="14" width="2.42578125" style="1" customWidth="1"/>
    <col min="15" max="17" width="9.140625" style="1"/>
    <col min="18" max="18" width="2.28515625" style="1" customWidth="1"/>
    <col min="19" max="19" width="9.5703125" style="1" customWidth="1"/>
    <col min="20" max="20" width="6.85546875" style="1" customWidth="1"/>
    <col min="21" max="21" width="6.7109375" style="1" customWidth="1"/>
    <col min="22" max="22" width="5.5703125" style="1" customWidth="1"/>
    <col min="23" max="25" width="9.140625" style="1"/>
    <col min="26" max="26" width="2.5703125" style="1" customWidth="1"/>
    <col min="27" max="29" width="9.140625" style="1"/>
    <col min="30" max="30" width="2.7109375" style="1" customWidth="1"/>
    <col min="31" max="33" width="9.140625" style="1"/>
    <col min="34" max="34" width="2.42578125" style="1" customWidth="1"/>
    <col min="35" max="37" width="9.140625" style="1"/>
    <col min="38" max="38" width="2.5703125" style="1" customWidth="1"/>
    <col min="39" max="257" width="9.140625" style="1"/>
    <col min="258" max="258" width="12.7109375" style="1" customWidth="1"/>
    <col min="259" max="259" width="9.140625" style="1" bestFit="1" customWidth="1"/>
    <col min="260" max="261" width="9.140625" style="1"/>
    <col min="262" max="262" width="2.140625" style="1" customWidth="1"/>
    <col min="263" max="263" width="9.28515625" style="1" customWidth="1"/>
    <col min="264" max="264" width="8.28515625" style="1" bestFit="1" customWidth="1"/>
    <col min="265" max="265" width="9.140625" style="1"/>
    <col min="266" max="266" width="5.28515625" style="1" customWidth="1"/>
    <col min="267" max="268" width="9.140625" style="1"/>
    <col min="269" max="269" width="9.140625" style="1" bestFit="1" customWidth="1"/>
    <col min="270" max="270" width="2.42578125" style="1" customWidth="1"/>
    <col min="271" max="273" width="9.140625" style="1"/>
    <col min="274" max="274" width="2.28515625" style="1" customWidth="1"/>
    <col min="275" max="275" width="9.5703125" style="1" customWidth="1"/>
    <col min="276" max="276" width="6.85546875" style="1" customWidth="1"/>
    <col min="277" max="277" width="6.7109375" style="1" customWidth="1"/>
    <col min="278" max="278" width="5.5703125" style="1" customWidth="1"/>
    <col min="279" max="281" width="9.140625" style="1"/>
    <col min="282" max="282" width="2.5703125" style="1" customWidth="1"/>
    <col min="283" max="285" width="9.140625" style="1"/>
    <col min="286" max="286" width="2.7109375" style="1" customWidth="1"/>
    <col min="287" max="289" width="9.140625" style="1"/>
    <col min="290" max="290" width="2.42578125" style="1" customWidth="1"/>
    <col min="291" max="293" width="9.140625" style="1"/>
    <col min="294" max="294" width="2.5703125" style="1" customWidth="1"/>
    <col min="295" max="513" width="9.140625" style="1"/>
    <col min="514" max="514" width="12.7109375" style="1" customWidth="1"/>
    <col min="515" max="515" width="9.140625" style="1" bestFit="1" customWidth="1"/>
    <col min="516" max="517" width="9.140625" style="1"/>
    <col min="518" max="518" width="2.140625" style="1" customWidth="1"/>
    <col min="519" max="519" width="9.28515625" style="1" customWidth="1"/>
    <col min="520" max="520" width="8.28515625" style="1" bestFit="1" customWidth="1"/>
    <col min="521" max="521" width="9.140625" style="1"/>
    <col min="522" max="522" width="5.28515625" style="1" customWidth="1"/>
    <col min="523" max="524" width="9.140625" style="1"/>
    <col min="525" max="525" width="9.140625" style="1" bestFit="1" customWidth="1"/>
    <col min="526" max="526" width="2.42578125" style="1" customWidth="1"/>
    <col min="527" max="529" width="9.140625" style="1"/>
    <col min="530" max="530" width="2.28515625" style="1" customWidth="1"/>
    <col min="531" max="531" width="9.5703125" style="1" customWidth="1"/>
    <col min="532" max="532" width="6.85546875" style="1" customWidth="1"/>
    <col min="533" max="533" width="6.7109375" style="1" customWidth="1"/>
    <col min="534" max="534" width="5.5703125" style="1" customWidth="1"/>
    <col min="535" max="537" width="9.140625" style="1"/>
    <col min="538" max="538" width="2.5703125" style="1" customWidth="1"/>
    <col min="539" max="541" width="9.140625" style="1"/>
    <col min="542" max="542" width="2.7109375" style="1" customWidth="1"/>
    <col min="543" max="545" width="9.140625" style="1"/>
    <col min="546" max="546" width="2.42578125" style="1" customWidth="1"/>
    <col min="547" max="549" width="9.140625" style="1"/>
    <col min="550" max="550" width="2.5703125" style="1" customWidth="1"/>
    <col min="551" max="769" width="9.140625" style="1"/>
    <col min="770" max="770" width="12.7109375" style="1" customWidth="1"/>
    <col min="771" max="771" width="9.140625" style="1" bestFit="1" customWidth="1"/>
    <col min="772" max="773" width="9.140625" style="1"/>
    <col min="774" max="774" width="2.140625" style="1" customWidth="1"/>
    <col min="775" max="775" width="9.28515625" style="1" customWidth="1"/>
    <col min="776" max="776" width="8.28515625" style="1" bestFit="1" customWidth="1"/>
    <col min="777" max="777" width="9.140625" style="1"/>
    <col min="778" max="778" width="5.28515625" style="1" customWidth="1"/>
    <col min="779" max="780" width="9.140625" style="1"/>
    <col min="781" max="781" width="9.140625" style="1" bestFit="1" customWidth="1"/>
    <col min="782" max="782" width="2.42578125" style="1" customWidth="1"/>
    <col min="783" max="785" width="9.140625" style="1"/>
    <col min="786" max="786" width="2.28515625" style="1" customWidth="1"/>
    <col min="787" max="787" width="9.5703125" style="1" customWidth="1"/>
    <col min="788" max="788" width="6.85546875" style="1" customWidth="1"/>
    <col min="789" max="789" width="6.7109375" style="1" customWidth="1"/>
    <col min="790" max="790" width="5.5703125" style="1" customWidth="1"/>
    <col min="791" max="793" width="9.140625" style="1"/>
    <col min="794" max="794" width="2.5703125" style="1" customWidth="1"/>
    <col min="795" max="797" width="9.140625" style="1"/>
    <col min="798" max="798" width="2.7109375" style="1" customWidth="1"/>
    <col min="799" max="801" width="9.140625" style="1"/>
    <col min="802" max="802" width="2.42578125" style="1" customWidth="1"/>
    <col min="803" max="805" width="9.140625" style="1"/>
    <col min="806" max="806" width="2.5703125" style="1" customWidth="1"/>
    <col min="807" max="1025" width="9.140625" style="1"/>
    <col min="1026" max="1026" width="12.7109375" style="1" customWidth="1"/>
    <col min="1027" max="1027" width="9.140625" style="1" bestFit="1" customWidth="1"/>
    <col min="1028" max="1029" width="9.140625" style="1"/>
    <col min="1030" max="1030" width="2.140625" style="1" customWidth="1"/>
    <col min="1031" max="1031" width="9.28515625" style="1" customWidth="1"/>
    <col min="1032" max="1032" width="8.28515625" style="1" bestFit="1" customWidth="1"/>
    <col min="1033" max="1033" width="9.140625" style="1"/>
    <col min="1034" max="1034" width="5.28515625" style="1" customWidth="1"/>
    <col min="1035" max="1036" width="9.140625" style="1"/>
    <col min="1037" max="1037" width="9.140625" style="1" bestFit="1" customWidth="1"/>
    <col min="1038" max="1038" width="2.42578125" style="1" customWidth="1"/>
    <col min="1039" max="1041" width="9.140625" style="1"/>
    <col min="1042" max="1042" width="2.28515625" style="1" customWidth="1"/>
    <col min="1043" max="1043" width="9.5703125" style="1" customWidth="1"/>
    <col min="1044" max="1044" width="6.85546875" style="1" customWidth="1"/>
    <col min="1045" max="1045" width="6.7109375" style="1" customWidth="1"/>
    <col min="1046" max="1046" width="5.5703125" style="1" customWidth="1"/>
    <col min="1047" max="1049" width="9.140625" style="1"/>
    <col min="1050" max="1050" width="2.5703125" style="1" customWidth="1"/>
    <col min="1051" max="1053" width="9.140625" style="1"/>
    <col min="1054" max="1054" width="2.7109375" style="1" customWidth="1"/>
    <col min="1055" max="1057" width="9.140625" style="1"/>
    <col min="1058" max="1058" width="2.42578125" style="1" customWidth="1"/>
    <col min="1059" max="1061" width="9.140625" style="1"/>
    <col min="1062" max="1062" width="2.5703125" style="1" customWidth="1"/>
    <col min="1063" max="1281" width="9.140625" style="1"/>
    <col min="1282" max="1282" width="12.7109375" style="1" customWidth="1"/>
    <col min="1283" max="1283" width="9.140625" style="1" bestFit="1" customWidth="1"/>
    <col min="1284" max="1285" width="9.140625" style="1"/>
    <col min="1286" max="1286" width="2.140625" style="1" customWidth="1"/>
    <col min="1287" max="1287" width="9.28515625" style="1" customWidth="1"/>
    <col min="1288" max="1288" width="8.28515625" style="1" bestFit="1" customWidth="1"/>
    <col min="1289" max="1289" width="9.140625" style="1"/>
    <col min="1290" max="1290" width="5.28515625" style="1" customWidth="1"/>
    <col min="1291" max="1292" width="9.140625" style="1"/>
    <col min="1293" max="1293" width="9.140625" style="1" bestFit="1" customWidth="1"/>
    <col min="1294" max="1294" width="2.42578125" style="1" customWidth="1"/>
    <col min="1295" max="1297" width="9.140625" style="1"/>
    <col min="1298" max="1298" width="2.28515625" style="1" customWidth="1"/>
    <col min="1299" max="1299" width="9.5703125" style="1" customWidth="1"/>
    <col min="1300" max="1300" width="6.85546875" style="1" customWidth="1"/>
    <col min="1301" max="1301" width="6.7109375" style="1" customWidth="1"/>
    <col min="1302" max="1302" width="5.5703125" style="1" customWidth="1"/>
    <col min="1303" max="1305" width="9.140625" style="1"/>
    <col min="1306" max="1306" width="2.5703125" style="1" customWidth="1"/>
    <col min="1307" max="1309" width="9.140625" style="1"/>
    <col min="1310" max="1310" width="2.7109375" style="1" customWidth="1"/>
    <col min="1311" max="1313" width="9.140625" style="1"/>
    <col min="1314" max="1314" width="2.42578125" style="1" customWidth="1"/>
    <col min="1315" max="1317" width="9.140625" style="1"/>
    <col min="1318" max="1318" width="2.5703125" style="1" customWidth="1"/>
    <col min="1319" max="1537" width="9.140625" style="1"/>
    <col min="1538" max="1538" width="12.7109375" style="1" customWidth="1"/>
    <col min="1539" max="1539" width="9.140625" style="1" bestFit="1" customWidth="1"/>
    <col min="1540" max="1541" width="9.140625" style="1"/>
    <col min="1542" max="1542" width="2.140625" style="1" customWidth="1"/>
    <col min="1543" max="1543" width="9.28515625" style="1" customWidth="1"/>
    <col min="1544" max="1544" width="8.28515625" style="1" bestFit="1" customWidth="1"/>
    <col min="1545" max="1545" width="9.140625" style="1"/>
    <col min="1546" max="1546" width="5.28515625" style="1" customWidth="1"/>
    <col min="1547" max="1548" width="9.140625" style="1"/>
    <col min="1549" max="1549" width="9.140625" style="1" bestFit="1" customWidth="1"/>
    <col min="1550" max="1550" width="2.42578125" style="1" customWidth="1"/>
    <col min="1551" max="1553" width="9.140625" style="1"/>
    <col min="1554" max="1554" width="2.28515625" style="1" customWidth="1"/>
    <col min="1555" max="1555" width="9.5703125" style="1" customWidth="1"/>
    <col min="1556" max="1556" width="6.85546875" style="1" customWidth="1"/>
    <col min="1557" max="1557" width="6.7109375" style="1" customWidth="1"/>
    <col min="1558" max="1558" width="5.5703125" style="1" customWidth="1"/>
    <col min="1559" max="1561" width="9.140625" style="1"/>
    <col min="1562" max="1562" width="2.5703125" style="1" customWidth="1"/>
    <col min="1563" max="1565" width="9.140625" style="1"/>
    <col min="1566" max="1566" width="2.7109375" style="1" customWidth="1"/>
    <col min="1567" max="1569" width="9.140625" style="1"/>
    <col min="1570" max="1570" width="2.42578125" style="1" customWidth="1"/>
    <col min="1571" max="1573" width="9.140625" style="1"/>
    <col min="1574" max="1574" width="2.5703125" style="1" customWidth="1"/>
    <col min="1575" max="1793" width="9.140625" style="1"/>
    <col min="1794" max="1794" width="12.7109375" style="1" customWidth="1"/>
    <col min="1795" max="1795" width="9.140625" style="1" bestFit="1" customWidth="1"/>
    <col min="1796" max="1797" width="9.140625" style="1"/>
    <col min="1798" max="1798" width="2.140625" style="1" customWidth="1"/>
    <col min="1799" max="1799" width="9.28515625" style="1" customWidth="1"/>
    <col min="1800" max="1800" width="8.28515625" style="1" bestFit="1" customWidth="1"/>
    <col min="1801" max="1801" width="9.140625" style="1"/>
    <col min="1802" max="1802" width="5.28515625" style="1" customWidth="1"/>
    <col min="1803" max="1804" width="9.140625" style="1"/>
    <col min="1805" max="1805" width="9.140625" style="1" bestFit="1" customWidth="1"/>
    <col min="1806" max="1806" width="2.42578125" style="1" customWidth="1"/>
    <col min="1807" max="1809" width="9.140625" style="1"/>
    <col min="1810" max="1810" width="2.28515625" style="1" customWidth="1"/>
    <col min="1811" max="1811" width="9.5703125" style="1" customWidth="1"/>
    <col min="1812" max="1812" width="6.85546875" style="1" customWidth="1"/>
    <col min="1813" max="1813" width="6.7109375" style="1" customWidth="1"/>
    <col min="1814" max="1814" width="5.5703125" style="1" customWidth="1"/>
    <col min="1815" max="1817" width="9.140625" style="1"/>
    <col min="1818" max="1818" width="2.5703125" style="1" customWidth="1"/>
    <col min="1819" max="1821" width="9.140625" style="1"/>
    <col min="1822" max="1822" width="2.7109375" style="1" customWidth="1"/>
    <col min="1823" max="1825" width="9.140625" style="1"/>
    <col min="1826" max="1826" width="2.42578125" style="1" customWidth="1"/>
    <col min="1827" max="1829" width="9.140625" style="1"/>
    <col min="1830" max="1830" width="2.5703125" style="1" customWidth="1"/>
    <col min="1831" max="2049" width="9.140625" style="1"/>
    <col min="2050" max="2050" width="12.7109375" style="1" customWidth="1"/>
    <col min="2051" max="2051" width="9.140625" style="1" bestFit="1" customWidth="1"/>
    <col min="2052" max="2053" width="9.140625" style="1"/>
    <col min="2054" max="2054" width="2.140625" style="1" customWidth="1"/>
    <col min="2055" max="2055" width="9.28515625" style="1" customWidth="1"/>
    <col min="2056" max="2056" width="8.28515625" style="1" bestFit="1" customWidth="1"/>
    <col min="2057" max="2057" width="9.140625" style="1"/>
    <col min="2058" max="2058" width="5.28515625" style="1" customWidth="1"/>
    <col min="2059" max="2060" width="9.140625" style="1"/>
    <col min="2061" max="2061" width="9.140625" style="1" bestFit="1" customWidth="1"/>
    <col min="2062" max="2062" width="2.42578125" style="1" customWidth="1"/>
    <col min="2063" max="2065" width="9.140625" style="1"/>
    <col min="2066" max="2066" width="2.28515625" style="1" customWidth="1"/>
    <col min="2067" max="2067" width="9.5703125" style="1" customWidth="1"/>
    <col min="2068" max="2068" width="6.85546875" style="1" customWidth="1"/>
    <col min="2069" max="2069" width="6.7109375" style="1" customWidth="1"/>
    <col min="2070" max="2070" width="5.5703125" style="1" customWidth="1"/>
    <col min="2071" max="2073" width="9.140625" style="1"/>
    <col min="2074" max="2074" width="2.5703125" style="1" customWidth="1"/>
    <col min="2075" max="2077" width="9.140625" style="1"/>
    <col min="2078" max="2078" width="2.7109375" style="1" customWidth="1"/>
    <col min="2079" max="2081" width="9.140625" style="1"/>
    <col min="2082" max="2082" width="2.42578125" style="1" customWidth="1"/>
    <col min="2083" max="2085" width="9.140625" style="1"/>
    <col min="2086" max="2086" width="2.5703125" style="1" customWidth="1"/>
    <col min="2087" max="2305" width="9.140625" style="1"/>
    <col min="2306" max="2306" width="12.7109375" style="1" customWidth="1"/>
    <col min="2307" max="2307" width="9.140625" style="1" bestFit="1" customWidth="1"/>
    <col min="2308" max="2309" width="9.140625" style="1"/>
    <col min="2310" max="2310" width="2.140625" style="1" customWidth="1"/>
    <col min="2311" max="2311" width="9.28515625" style="1" customWidth="1"/>
    <col min="2312" max="2312" width="8.28515625" style="1" bestFit="1" customWidth="1"/>
    <col min="2313" max="2313" width="9.140625" style="1"/>
    <col min="2314" max="2314" width="5.28515625" style="1" customWidth="1"/>
    <col min="2315" max="2316" width="9.140625" style="1"/>
    <col min="2317" max="2317" width="9.140625" style="1" bestFit="1" customWidth="1"/>
    <col min="2318" max="2318" width="2.42578125" style="1" customWidth="1"/>
    <col min="2319" max="2321" width="9.140625" style="1"/>
    <col min="2322" max="2322" width="2.28515625" style="1" customWidth="1"/>
    <col min="2323" max="2323" width="9.5703125" style="1" customWidth="1"/>
    <col min="2324" max="2324" width="6.85546875" style="1" customWidth="1"/>
    <col min="2325" max="2325" width="6.7109375" style="1" customWidth="1"/>
    <col min="2326" max="2326" width="5.5703125" style="1" customWidth="1"/>
    <col min="2327" max="2329" width="9.140625" style="1"/>
    <col min="2330" max="2330" width="2.5703125" style="1" customWidth="1"/>
    <col min="2331" max="2333" width="9.140625" style="1"/>
    <col min="2334" max="2334" width="2.7109375" style="1" customWidth="1"/>
    <col min="2335" max="2337" width="9.140625" style="1"/>
    <col min="2338" max="2338" width="2.42578125" style="1" customWidth="1"/>
    <col min="2339" max="2341" width="9.140625" style="1"/>
    <col min="2342" max="2342" width="2.5703125" style="1" customWidth="1"/>
    <col min="2343" max="2561" width="9.140625" style="1"/>
    <col min="2562" max="2562" width="12.7109375" style="1" customWidth="1"/>
    <col min="2563" max="2563" width="9.140625" style="1" bestFit="1" customWidth="1"/>
    <col min="2564" max="2565" width="9.140625" style="1"/>
    <col min="2566" max="2566" width="2.140625" style="1" customWidth="1"/>
    <col min="2567" max="2567" width="9.28515625" style="1" customWidth="1"/>
    <col min="2568" max="2568" width="8.28515625" style="1" bestFit="1" customWidth="1"/>
    <col min="2569" max="2569" width="9.140625" style="1"/>
    <col min="2570" max="2570" width="5.28515625" style="1" customWidth="1"/>
    <col min="2571" max="2572" width="9.140625" style="1"/>
    <col min="2573" max="2573" width="9.140625" style="1" bestFit="1" customWidth="1"/>
    <col min="2574" max="2574" width="2.42578125" style="1" customWidth="1"/>
    <col min="2575" max="2577" width="9.140625" style="1"/>
    <col min="2578" max="2578" width="2.28515625" style="1" customWidth="1"/>
    <col min="2579" max="2579" width="9.5703125" style="1" customWidth="1"/>
    <col min="2580" max="2580" width="6.85546875" style="1" customWidth="1"/>
    <col min="2581" max="2581" width="6.7109375" style="1" customWidth="1"/>
    <col min="2582" max="2582" width="5.5703125" style="1" customWidth="1"/>
    <col min="2583" max="2585" width="9.140625" style="1"/>
    <col min="2586" max="2586" width="2.5703125" style="1" customWidth="1"/>
    <col min="2587" max="2589" width="9.140625" style="1"/>
    <col min="2590" max="2590" width="2.7109375" style="1" customWidth="1"/>
    <col min="2591" max="2593" width="9.140625" style="1"/>
    <col min="2594" max="2594" width="2.42578125" style="1" customWidth="1"/>
    <col min="2595" max="2597" width="9.140625" style="1"/>
    <col min="2598" max="2598" width="2.5703125" style="1" customWidth="1"/>
    <col min="2599" max="2817" width="9.140625" style="1"/>
    <col min="2818" max="2818" width="12.7109375" style="1" customWidth="1"/>
    <col min="2819" max="2819" width="9.140625" style="1" bestFit="1" customWidth="1"/>
    <col min="2820" max="2821" width="9.140625" style="1"/>
    <col min="2822" max="2822" width="2.140625" style="1" customWidth="1"/>
    <col min="2823" max="2823" width="9.28515625" style="1" customWidth="1"/>
    <col min="2824" max="2824" width="8.28515625" style="1" bestFit="1" customWidth="1"/>
    <col min="2825" max="2825" width="9.140625" style="1"/>
    <col min="2826" max="2826" width="5.28515625" style="1" customWidth="1"/>
    <col min="2827" max="2828" width="9.140625" style="1"/>
    <col min="2829" max="2829" width="9.140625" style="1" bestFit="1" customWidth="1"/>
    <col min="2830" max="2830" width="2.42578125" style="1" customWidth="1"/>
    <col min="2831" max="2833" width="9.140625" style="1"/>
    <col min="2834" max="2834" width="2.28515625" style="1" customWidth="1"/>
    <col min="2835" max="2835" width="9.5703125" style="1" customWidth="1"/>
    <col min="2836" max="2836" width="6.85546875" style="1" customWidth="1"/>
    <col min="2837" max="2837" width="6.7109375" style="1" customWidth="1"/>
    <col min="2838" max="2838" width="5.5703125" style="1" customWidth="1"/>
    <col min="2839" max="2841" width="9.140625" style="1"/>
    <col min="2842" max="2842" width="2.5703125" style="1" customWidth="1"/>
    <col min="2843" max="2845" width="9.140625" style="1"/>
    <col min="2846" max="2846" width="2.7109375" style="1" customWidth="1"/>
    <col min="2847" max="2849" width="9.140625" style="1"/>
    <col min="2850" max="2850" width="2.42578125" style="1" customWidth="1"/>
    <col min="2851" max="2853" width="9.140625" style="1"/>
    <col min="2854" max="2854" width="2.5703125" style="1" customWidth="1"/>
    <col min="2855" max="3073" width="9.140625" style="1"/>
    <col min="3074" max="3074" width="12.7109375" style="1" customWidth="1"/>
    <col min="3075" max="3075" width="9.140625" style="1" bestFit="1" customWidth="1"/>
    <col min="3076" max="3077" width="9.140625" style="1"/>
    <col min="3078" max="3078" width="2.140625" style="1" customWidth="1"/>
    <col min="3079" max="3079" width="9.28515625" style="1" customWidth="1"/>
    <col min="3080" max="3080" width="8.28515625" style="1" bestFit="1" customWidth="1"/>
    <col min="3081" max="3081" width="9.140625" style="1"/>
    <col min="3082" max="3082" width="5.28515625" style="1" customWidth="1"/>
    <col min="3083" max="3084" width="9.140625" style="1"/>
    <col min="3085" max="3085" width="9.140625" style="1" bestFit="1" customWidth="1"/>
    <col min="3086" max="3086" width="2.42578125" style="1" customWidth="1"/>
    <col min="3087" max="3089" width="9.140625" style="1"/>
    <col min="3090" max="3090" width="2.28515625" style="1" customWidth="1"/>
    <col min="3091" max="3091" width="9.5703125" style="1" customWidth="1"/>
    <col min="3092" max="3092" width="6.85546875" style="1" customWidth="1"/>
    <col min="3093" max="3093" width="6.7109375" style="1" customWidth="1"/>
    <col min="3094" max="3094" width="5.5703125" style="1" customWidth="1"/>
    <col min="3095" max="3097" width="9.140625" style="1"/>
    <col min="3098" max="3098" width="2.5703125" style="1" customWidth="1"/>
    <col min="3099" max="3101" width="9.140625" style="1"/>
    <col min="3102" max="3102" width="2.7109375" style="1" customWidth="1"/>
    <col min="3103" max="3105" width="9.140625" style="1"/>
    <col min="3106" max="3106" width="2.42578125" style="1" customWidth="1"/>
    <col min="3107" max="3109" width="9.140625" style="1"/>
    <col min="3110" max="3110" width="2.5703125" style="1" customWidth="1"/>
    <col min="3111" max="3329" width="9.140625" style="1"/>
    <col min="3330" max="3330" width="12.7109375" style="1" customWidth="1"/>
    <col min="3331" max="3331" width="9.140625" style="1" bestFit="1" customWidth="1"/>
    <col min="3332" max="3333" width="9.140625" style="1"/>
    <col min="3334" max="3334" width="2.140625" style="1" customWidth="1"/>
    <col min="3335" max="3335" width="9.28515625" style="1" customWidth="1"/>
    <col min="3336" max="3336" width="8.28515625" style="1" bestFit="1" customWidth="1"/>
    <col min="3337" max="3337" width="9.140625" style="1"/>
    <col min="3338" max="3338" width="5.28515625" style="1" customWidth="1"/>
    <col min="3339" max="3340" width="9.140625" style="1"/>
    <col min="3341" max="3341" width="9.140625" style="1" bestFit="1" customWidth="1"/>
    <col min="3342" max="3342" width="2.42578125" style="1" customWidth="1"/>
    <col min="3343" max="3345" width="9.140625" style="1"/>
    <col min="3346" max="3346" width="2.28515625" style="1" customWidth="1"/>
    <col min="3347" max="3347" width="9.5703125" style="1" customWidth="1"/>
    <col min="3348" max="3348" width="6.85546875" style="1" customWidth="1"/>
    <col min="3349" max="3349" width="6.7109375" style="1" customWidth="1"/>
    <col min="3350" max="3350" width="5.5703125" style="1" customWidth="1"/>
    <col min="3351" max="3353" width="9.140625" style="1"/>
    <col min="3354" max="3354" width="2.5703125" style="1" customWidth="1"/>
    <col min="3355" max="3357" width="9.140625" style="1"/>
    <col min="3358" max="3358" width="2.7109375" style="1" customWidth="1"/>
    <col min="3359" max="3361" width="9.140625" style="1"/>
    <col min="3362" max="3362" width="2.42578125" style="1" customWidth="1"/>
    <col min="3363" max="3365" width="9.140625" style="1"/>
    <col min="3366" max="3366" width="2.5703125" style="1" customWidth="1"/>
    <col min="3367" max="3585" width="9.140625" style="1"/>
    <col min="3586" max="3586" width="12.7109375" style="1" customWidth="1"/>
    <col min="3587" max="3587" width="9.140625" style="1" bestFit="1" customWidth="1"/>
    <col min="3588" max="3589" width="9.140625" style="1"/>
    <col min="3590" max="3590" width="2.140625" style="1" customWidth="1"/>
    <col min="3591" max="3591" width="9.28515625" style="1" customWidth="1"/>
    <col min="3592" max="3592" width="8.28515625" style="1" bestFit="1" customWidth="1"/>
    <col min="3593" max="3593" width="9.140625" style="1"/>
    <col min="3594" max="3594" width="5.28515625" style="1" customWidth="1"/>
    <col min="3595" max="3596" width="9.140625" style="1"/>
    <col min="3597" max="3597" width="9.140625" style="1" bestFit="1" customWidth="1"/>
    <col min="3598" max="3598" width="2.42578125" style="1" customWidth="1"/>
    <col min="3599" max="3601" width="9.140625" style="1"/>
    <col min="3602" max="3602" width="2.28515625" style="1" customWidth="1"/>
    <col min="3603" max="3603" width="9.5703125" style="1" customWidth="1"/>
    <col min="3604" max="3604" width="6.85546875" style="1" customWidth="1"/>
    <col min="3605" max="3605" width="6.7109375" style="1" customWidth="1"/>
    <col min="3606" max="3606" width="5.5703125" style="1" customWidth="1"/>
    <col min="3607" max="3609" width="9.140625" style="1"/>
    <col min="3610" max="3610" width="2.5703125" style="1" customWidth="1"/>
    <col min="3611" max="3613" width="9.140625" style="1"/>
    <col min="3614" max="3614" width="2.7109375" style="1" customWidth="1"/>
    <col min="3615" max="3617" width="9.140625" style="1"/>
    <col min="3618" max="3618" width="2.42578125" style="1" customWidth="1"/>
    <col min="3619" max="3621" width="9.140625" style="1"/>
    <col min="3622" max="3622" width="2.5703125" style="1" customWidth="1"/>
    <col min="3623" max="3841" width="9.140625" style="1"/>
    <col min="3842" max="3842" width="12.7109375" style="1" customWidth="1"/>
    <col min="3843" max="3843" width="9.140625" style="1" bestFit="1" customWidth="1"/>
    <col min="3844" max="3845" width="9.140625" style="1"/>
    <col min="3846" max="3846" width="2.140625" style="1" customWidth="1"/>
    <col min="3847" max="3847" width="9.28515625" style="1" customWidth="1"/>
    <col min="3848" max="3848" width="8.28515625" style="1" bestFit="1" customWidth="1"/>
    <col min="3849" max="3849" width="9.140625" style="1"/>
    <col min="3850" max="3850" width="5.28515625" style="1" customWidth="1"/>
    <col min="3851" max="3852" width="9.140625" style="1"/>
    <col min="3853" max="3853" width="9.140625" style="1" bestFit="1" customWidth="1"/>
    <col min="3854" max="3854" width="2.42578125" style="1" customWidth="1"/>
    <col min="3855" max="3857" width="9.140625" style="1"/>
    <col min="3858" max="3858" width="2.28515625" style="1" customWidth="1"/>
    <col min="3859" max="3859" width="9.5703125" style="1" customWidth="1"/>
    <col min="3860" max="3860" width="6.85546875" style="1" customWidth="1"/>
    <col min="3861" max="3861" width="6.7109375" style="1" customWidth="1"/>
    <col min="3862" max="3862" width="5.5703125" style="1" customWidth="1"/>
    <col min="3863" max="3865" width="9.140625" style="1"/>
    <col min="3866" max="3866" width="2.5703125" style="1" customWidth="1"/>
    <col min="3867" max="3869" width="9.140625" style="1"/>
    <col min="3870" max="3870" width="2.7109375" style="1" customWidth="1"/>
    <col min="3871" max="3873" width="9.140625" style="1"/>
    <col min="3874" max="3874" width="2.42578125" style="1" customWidth="1"/>
    <col min="3875" max="3877" width="9.140625" style="1"/>
    <col min="3878" max="3878" width="2.5703125" style="1" customWidth="1"/>
    <col min="3879" max="4097" width="9.140625" style="1"/>
    <col min="4098" max="4098" width="12.7109375" style="1" customWidth="1"/>
    <col min="4099" max="4099" width="9.140625" style="1" bestFit="1" customWidth="1"/>
    <col min="4100" max="4101" width="9.140625" style="1"/>
    <col min="4102" max="4102" width="2.140625" style="1" customWidth="1"/>
    <col min="4103" max="4103" width="9.28515625" style="1" customWidth="1"/>
    <col min="4104" max="4104" width="8.28515625" style="1" bestFit="1" customWidth="1"/>
    <col min="4105" max="4105" width="9.140625" style="1"/>
    <col min="4106" max="4106" width="5.28515625" style="1" customWidth="1"/>
    <col min="4107" max="4108" width="9.140625" style="1"/>
    <col min="4109" max="4109" width="9.140625" style="1" bestFit="1" customWidth="1"/>
    <col min="4110" max="4110" width="2.42578125" style="1" customWidth="1"/>
    <col min="4111" max="4113" width="9.140625" style="1"/>
    <col min="4114" max="4114" width="2.28515625" style="1" customWidth="1"/>
    <col min="4115" max="4115" width="9.5703125" style="1" customWidth="1"/>
    <col min="4116" max="4116" width="6.85546875" style="1" customWidth="1"/>
    <col min="4117" max="4117" width="6.7109375" style="1" customWidth="1"/>
    <col min="4118" max="4118" width="5.5703125" style="1" customWidth="1"/>
    <col min="4119" max="4121" width="9.140625" style="1"/>
    <col min="4122" max="4122" width="2.5703125" style="1" customWidth="1"/>
    <col min="4123" max="4125" width="9.140625" style="1"/>
    <col min="4126" max="4126" width="2.7109375" style="1" customWidth="1"/>
    <col min="4127" max="4129" width="9.140625" style="1"/>
    <col min="4130" max="4130" width="2.42578125" style="1" customWidth="1"/>
    <col min="4131" max="4133" width="9.140625" style="1"/>
    <col min="4134" max="4134" width="2.5703125" style="1" customWidth="1"/>
    <col min="4135" max="4353" width="9.140625" style="1"/>
    <col min="4354" max="4354" width="12.7109375" style="1" customWidth="1"/>
    <col min="4355" max="4355" width="9.140625" style="1" bestFit="1" customWidth="1"/>
    <col min="4356" max="4357" width="9.140625" style="1"/>
    <col min="4358" max="4358" width="2.140625" style="1" customWidth="1"/>
    <col min="4359" max="4359" width="9.28515625" style="1" customWidth="1"/>
    <col min="4360" max="4360" width="8.28515625" style="1" bestFit="1" customWidth="1"/>
    <col min="4361" max="4361" width="9.140625" style="1"/>
    <col min="4362" max="4362" width="5.28515625" style="1" customWidth="1"/>
    <col min="4363" max="4364" width="9.140625" style="1"/>
    <col min="4365" max="4365" width="9.140625" style="1" bestFit="1" customWidth="1"/>
    <col min="4366" max="4366" width="2.42578125" style="1" customWidth="1"/>
    <col min="4367" max="4369" width="9.140625" style="1"/>
    <col min="4370" max="4370" width="2.28515625" style="1" customWidth="1"/>
    <col min="4371" max="4371" width="9.5703125" style="1" customWidth="1"/>
    <col min="4372" max="4372" width="6.85546875" style="1" customWidth="1"/>
    <col min="4373" max="4373" width="6.7109375" style="1" customWidth="1"/>
    <col min="4374" max="4374" width="5.5703125" style="1" customWidth="1"/>
    <col min="4375" max="4377" width="9.140625" style="1"/>
    <col min="4378" max="4378" width="2.5703125" style="1" customWidth="1"/>
    <col min="4379" max="4381" width="9.140625" style="1"/>
    <col min="4382" max="4382" width="2.7109375" style="1" customWidth="1"/>
    <col min="4383" max="4385" width="9.140625" style="1"/>
    <col min="4386" max="4386" width="2.42578125" style="1" customWidth="1"/>
    <col min="4387" max="4389" width="9.140625" style="1"/>
    <col min="4390" max="4390" width="2.5703125" style="1" customWidth="1"/>
    <col min="4391" max="4609" width="9.140625" style="1"/>
    <col min="4610" max="4610" width="12.7109375" style="1" customWidth="1"/>
    <col min="4611" max="4611" width="9.140625" style="1" bestFit="1" customWidth="1"/>
    <col min="4612" max="4613" width="9.140625" style="1"/>
    <col min="4614" max="4614" width="2.140625" style="1" customWidth="1"/>
    <col min="4615" max="4615" width="9.28515625" style="1" customWidth="1"/>
    <col min="4616" max="4616" width="8.28515625" style="1" bestFit="1" customWidth="1"/>
    <col min="4617" max="4617" width="9.140625" style="1"/>
    <col min="4618" max="4618" width="5.28515625" style="1" customWidth="1"/>
    <col min="4619" max="4620" width="9.140625" style="1"/>
    <col min="4621" max="4621" width="9.140625" style="1" bestFit="1" customWidth="1"/>
    <col min="4622" max="4622" width="2.42578125" style="1" customWidth="1"/>
    <col min="4623" max="4625" width="9.140625" style="1"/>
    <col min="4626" max="4626" width="2.28515625" style="1" customWidth="1"/>
    <col min="4627" max="4627" width="9.5703125" style="1" customWidth="1"/>
    <col min="4628" max="4628" width="6.85546875" style="1" customWidth="1"/>
    <col min="4629" max="4629" width="6.7109375" style="1" customWidth="1"/>
    <col min="4630" max="4630" width="5.5703125" style="1" customWidth="1"/>
    <col min="4631" max="4633" width="9.140625" style="1"/>
    <col min="4634" max="4634" width="2.5703125" style="1" customWidth="1"/>
    <col min="4635" max="4637" width="9.140625" style="1"/>
    <col min="4638" max="4638" width="2.7109375" style="1" customWidth="1"/>
    <col min="4639" max="4641" width="9.140625" style="1"/>
    <col min="4642" max="4642" width="2.42578125" style="1" customWidth="1"/>
    <col min="4643" max="4645" width="9.140625" style="1"/>
    <col min="4646" max="4646" width="2.5703125" style="1" customWidth="1"/>
    <col min="4647" max="4865" width="9.140625" style="1"/>
    <col min="4866" max="4866" width="12.7109375" style="1" customWidth="1"/>
    <col min="4867" max="4867" width="9.140625" style="1" bestFit="1" customWidth="1"/>
    <col min="4868" max="4869" width="9.140625" style="1"/>
    <col min="4870" max="4870" width="2.140625" style="1" customWidth="1"/>
    <col min="4871" max="4871" width="9.28515625" style="1" customWidth="1"/>
    <col min="4872" max="4872" width="8.28515625" style="1" bestFit="1" customWidth="1"/>
    <col min="4873" max="4873" width="9.140625" style="1"/>
    <col min="4874" max="4874" width="5.28515625" style="1" customWidth="1"/>
    <col min="4875" max="4876" width="9.140625" style="1"/>
    <col min="4877" max="4877" width="9.140625" style="1" bestFit="1" customWidth="1"/>
    <col min="4878" max="4878" width="2.42578125" style="1" customWidth="1"/>
    <col min="4879" max="4881" width="9.140625" style="1"/>
    <col min="4882" max="4882" width="2.28515625" style="1" customWidth="1"/>
    <col min="4883" max="4883" width="9.5703125" style="1" customWidth="1"/>
    <col min="4884" max="4884" width="6.85546875" style="1" customWidth="1"/>
    <col min="4885" max="4885" width="6.7109375" style="1" customWidth="1"/>
    <col min="4886" max="4886" width="5.5703125" style="1" customWidth="1"/>
    <col min="4887" max="4889" width="9.140625" style="1"/>
    <col min="4890" max="4890" width="2.5703125" style="1" customWidth="1"/>
    <col min="4891" max="4893" width="9.140625" style="1"/>
    <col min="4894" max="4894" width="2.7109375" style="1" customWidth="1"/>
    <col min="4895" max="4897" width="9.140625" style="1"/>
    <col min="4898" max="4898" width="2.42578125" style="1" customWidth="1"/>
    <col min="4899" max="4901" width="9.140625" style="1"/>
    <col min="4902" max="4902" width="2.5703125" style="1" customWidth="1"/>
    <col min="4903" max="5121" width="9.140625" style="1"/>
    <col min="5122" max="5122" width="12.7109375" style="1" customWidth="1"/>
    <col min="5123" max="5123" width="9.140625" style="1" bestFit="1" customWidth="1"/>
    <col min="5124" max="5125" width="9.140625" style="1"/>
    <col min="5126" max="5126" width="2.140625" style="1" customWidth="1"/>
    <col min="5127" max="5127" width="9.28515625" style="1" customWidth="1"/>
    <col min="5128" max="5128" width="8.28515625" style="1" bestFit="1" customWidth="1"/>
    <col min="5129" max="5129" width="9.140625" style="1"/>
    <col min="5130" max="5130" width="5.28515625" style="1" customWidth="1"/>
    <col min="5131" max="5132" width="9.140625" style="1"/>
    <col min="5133" max="5133" width="9.140625" style="1" bestFit="1" customWidth="1"/>
    <col min="5134" max="5134" width="2.42578125" style="1" customWidth="1"/>
    <col min="5135" max="5137" width="9.140625" style="1"/>
    <col min="5138" max="5138" width="2.28515625" style="1" customWidth="1"/>
    <col min="5139" max="5139" width="9.5703125" style="1" customWidth="1"/>
    <col min="5140" max="5140" width="6.85546875" style="1" customWidth="1"/>
    <col min="5141" max="5141" width="6.7109375" style="1" customWidth="1"/>
    <col min="5142" max="5142" width="5.5703125" style="1" customWidth="1"/>
    <col min="5143" max="5145" width="9.140625" style="1"/>
    <col min="5146" max="5146" width="2.5703125" style="1" customWidth="1"/>
    <col min="5147" max="5149" width="9.140625" style="1"/>
    <col min="5150" max="5150" width="2.7109375" style="1" customWidth="1"/>
    <col min="5151" max="5153" width="9.140625" style="1"/>
    <col min="5154" max="5154" width="2.42578125" style="1" customWidth="1"/>
    <col min="5155" max="5157" width="9.140625" style="1"/>
    <col min="5158" max="5158" width="2.5703125" style="1" customWidth="1"/>
    <col min="5159" max="5377" width="9.140625" style="1"/>
    <col min="5378" max="5378" width="12.7109375" style="1" customWidth="1"/>
    <col min="5379" max="5379" width="9.140625" style="1" bestFit="1" customWidth="1"/>
    <col min="5380" max="5381" width="9.140625" style="1"/>
    <col min="5382" max="5382" width="2.140625" style="1" customWidth="1"/>
    <col min="5383" max="5383" width="9.28515625" style="1" customWidth="1"/>
    <col min="5384" max="5384" width="8.28515625" style="1" bestFit="1" customWidth="1"/>
    <col min="5385" max="5385" width="9.140625" style="1"/>
    <col min="5386" max="5386" width="5.28515625" style="1" customWidth="1"/>
    <col min="5387" max="5388" width="9.140625" style="1"/>
    <col min="5389" max="5389" width="9.140625" style="1" bestFit="1" customWidth="1"/>
    <col min="5390" max="5390" width="2.42578125" style="1" customWidth="1"/>
    <col min="5391" max="5393" width="9.140625" style="1"/>
    <col min="5394" max="5394" width="2.28515625" style="1" customWidth="1"/>
    <col min="5395" max="5395" width="9.5703125" style="1" customWidth="1"/>
    <col min="5396" max="5396" width="6.85546875" style="1" customWidth="1"/>
    <col min="5397" max="5397" width="6.7109375" style="1" customWidth="1"/>
    <col min="5398" max="5398" width="5.5703125" style="1" customWidth="1"/>
    <col min="5399" max="5401" width="9.140625" style="1"/>
    <col min="5402" max="5402" width="2.5703125" style="1" customWidth="1"/>
    <col min="5403" max="5405" width="9.140625" style="1"/>
    <col min="5406" max="5406" width="2.7109375" style="1" customWidth="1"/>
    <col min="5407" max="5409" width="9.140625" style="1"/>
    <col min="5410" max="5410" width="2.42578125" style="1" customWidth="1"/>
    <col min="5411" max="5413" width="9.140625" style="1"/>
    <col min="5414" max="5414" width="2.5703125" style="1" customWidth="1"/>
    <col min="5415" max="5633" width="9.140625" style="1"/>
    <col min="5634" max="5634" width="12.7109375" style="1" customWidth="1"/>
    <col min="5635" max="5635" width="9.140625" style="1" bestFit="1" customWidth="1"/>
    <col min="5636" max="5637" width="9.140625" style="1"/>
    <col min="5638" max="5638" width="2.140625" style="1" customWidth="1"/>
    <col min="5639" max="5639" width="9.28515625" style="1" customWidth="1"/>
    <col min="5640" max="5640" width="8.28515625" style="1" bestFit="1" customWidth="1"/>
    <col min="5641" max="5641" width="9.140625" style="1"/>
    <col min="5642" max="5642" width="5.28515625" style="1" customWidth="1"/>
    <col min="5643" max="5644" width="9.140625" style="1"/>
    <col min="5645" max="5645" width="9.140625" style="1" bestFit="1" customWidth="1"/>
    <col min="5646" max="5646" width="2.42578125" style="1" customWidth="1"/>
    <col min="5647" max="5649" width="9.140625" style="1"/>
    <col min="5650" max="5650" width="2.28515625" style="1" customWidth="1"/>
    <col min="5651" max="5651" width="9.5703125" style="1" customWidth="1"/>
    <col min="5652" max="5652" width="6.85546875" style="1" customWidth="1"/>
    <col min="5653" max="5653" width="6.7109375" style="1" customWidth="1"/>
    <col min="5654" max="5654" width="5.5703125" style="1" customWidth="1"/>
    <col min="5655" max="5657" width="9.140625" style="1"/>
    <col min="5658" max="5658" width="2.5703125" style="1" customWidth="1"/>
    <col min="5659" max="5661" width="9.140625" style="1"/>
    <col min="5662" max="5662" width="2.7109375" style="1" customWidth="1"/>
    <col min="5663" max="5665" width="9.140625" style="1"/>
    <col min="5666" max="5666" width="2.42578125" style="1" customWidth="1"/>
    <col min="5667" max="5669" width="9.140625" style="1"/>
    <col min="5670" max="5670" width="2.5703125" style="1" customWidth="1"/>
    <col min="5671" max="5889" width="9.140625" style="1"/>
    <col min="5890" max="5890" width="12.7109375" style="1" customWidth="1"/>
    <col min="5891" max="5891" width="9.140625" style="1" bestFit="1" customWidth="1"/>
    <col min="5892" max="5893" width="9.140625" style="1"/>
    <col min="5894" max="5894" width="2.140625" style="1" customWidth="1"/>
    <col min="5895" max="5895" width="9.28515625" style="1" customWidth="1"/>
    <col min="5896" max="5896" width="8.28515625" style="1" bestFit="1" customWidth="1"/>
    <col min="5897" max="5897" width="9.140625" style="1"/>
    <col min="5898" max="5898" width="5.28515625" style="1" customWidth="1"/>
    <col min="5899" max="5900" width="9.140625" style="1"/>
    <col min="5901" max="5901" width="9.140625" style="1" bestFit="1" customWidth="1"/>
    <col min="5902" max="5902" width="2.42578125" style="1" customWidth="1"/>
    <col min="5903" max="5905" width="9.140625" style="1"/>
    <col min="5906" max="5906" width="2.28515625" style="1" customWidth="1"/>
    <col min="5907" max="5907" width="9.5703125" style="1" customWidth="1"/>
    <col min="5908" max="5908" width="6.85546875" style="1" customWidth="1"/>
    <col min="5909" max="5909" width="6.7109375" style="1" customWidth="1"/>
    <col min="5910" max="5910" width="5.5703125" style="1" customWidth="1"/>
    <col min="5911" max="5913" width="9.140625" style="1"/>
    <col min="5914" max="5914" width="2.5703125" style="1" customWidth="1"/>
    <col min="5915" max="5917" width="9.140625" style="1"/>
    <col min="5918" max="5918" width="2.7109375" style="1" customWidth="1"/>
    <col min="5919" max="5921" width="9.140625" style="1"/>
    <col min="5922" max="5922" width="2.42578125" style="1" customWidth="1"/>
    <col min="5923" max="5925" width="9.140625" style="1"/>
    <col min="5926" max="5926" width="2.5703125" style="1" customWidth="1"/>
    <col min="5927" max="6145" width="9.140625" style="1"/>
    <col min="6146" max="6146" width="12.7109375" style="1" customWidth="1"/>
    <col min="6147" max="6147" width="9.140625" style="1" bestFit="1" customWidth="1"/>
    <col min="6148" max="6149" width="9.140625" style="1"/>
    <col min="6150" max="6150" width="2.140625" style="1" customWidth="1"/>
    <col min="6151" max="6151" width="9.28515625" style="1" customWidth="1"/>
    <col min="6152" max="6152" width="8.28515625" style="1" bestFit="1" customWidth="1"/>
    <col min="6153" max="6153" width="9.140625" style="1"/>
    <col min="6154" max="6154" width="5.28515625" style="1" customWidth="1"/>
    <col min="6155" max="6156" width="9.140625" style="1"/>
    <col min="6157" max="6157" width="9.140625" style="1" bestFit="1" customWidth="1"/>
    <col min="6158" max="6158" width="2.42578125" style="1" customWidth="1"/>
    <col min="6159" max="6161" width="9.140625" style="1"/>
    <col min="6162" max="6162" width="2.28515625" style="1" customWidth="1"/>
    <col min="6163" max="6163" width="9.5703125" style="1" customWidth="1"/>
    <col min="6164" max="6164" width="6.85546875" style="1" customWidth="1"/>
    <col min="6165" max="6165" width="6.7109375" style="1" customWidth="1"/>
    <col min="6166" max="6166" width="5.5703125" style="1" customWidth="1"/>
    <col min="6167" max="6169" width="9.140625" style="1"/>
    <col min="6170" max="6170" width="2.5703125" style="1" customWidth="1"/>
    <col min="6171" max="6173" width="9.140625" style="1"/>
    <col min="6174" max="6174" width="2.7109375" style="1" customWidth="1"/>
    <col min="6175" max="6177" width="9.140625" style="1"/>
    <col min="6178" max="6178" width="2.42578125" style="1" customWidth="1"/>
    <col min="6179" max="6181" width="9.140625" style="1"/>
    <col min="6182" max="6182" width="2.5703125" style="1" customWidth="1"/>
    <col min="6183" max="6401" width="9.140625" style="1"/>
    <col min="6402" max="6402" width="12.7109375" style="1" customWidth="1"/>
    <col min="6403" max="6403" width="9.140625" style="1" bestFit="1" customWidth="1"/>
    <col min="6404" max="6405" width="9.140625" style="1"/>
    <col min="6406" max="6406" width="2.140625" style="1" customWidth="1"/>
    <col min="6407" max="6407" width="9.28515625" style="1" customWidth="1"/>
    <col min="6408" max="6408" width="8.28515625" style="1" bestFit="1" customWidth="1"/>
    <col min="6409" max="6409" width="9.140625" style="1"/>
    <col min="6410" max="6410" width="5.28515625" style="1" customWidth="1"/>
    <col min="6411" max="6412" width="9.140625" style="1"/>
    <col min="6413" max="6413" width="9.140625" style="1" bestFit="1" customWidth="1"/>
    <col min="6414" max="6414" width="2.42578125" style="1" customWidth="1"/>
    <col min="6415" max="6417" width="9.140625" style="1"/>
    <col min="6418" max="6418" width="2.28515625" style="1" customWidth="1"/>
    <col min="6419" max="6419" width="9.5703125" style="1" customWidth="1"/>
    <col min="6420" max="6420" width="6.85546875" style="1" customWidth="1"/>
    <col min="6421" max="6421" width="6.7109375" style="1" customWidth="1"/>
    <col min="6422" max="6422" width="5.5703125" style="1" customWidth="1"/>
    <col min="6423" max="6425" width="9.140625" style="1"/>
    <col min="6426" max="6426" width="2.5703125" style="1" customWidth="1"/>
    <col min="6427" max="6429" width="9.140625" style="1"/>
    <col min="6430" max="6430" width="2.7109375" style="1" customWidth="1"/>
    <col min="6431" max="6433" width="9.140625" style="1"/>
    <col min="6434" max="6434" width="2.42578125" style="1" customWidth="1"/>
    <col min="6435" max="6437" width="9.140625" style="1"/>
    <col min="6438" max="6438" width="2.5703125" style="1" customWidth="1"/>
    <col min="6439" max="6657" width="9.140625" style="1"/>
    <col min="6658" max="6658" width="12.7109375" style="1" customWidth="1"/>
    <col min="6659" max="6659" width="9.140625" style="1" bestFit="1" customWidth="1"/>
    <col min="6660" max="6661" width="9.140625" style="1"/>
    <col min="6662" max="6662" width="2.140625" style="1" customWidth="1"/>
    <col min="6663" max="6663" width="9.28515625" style="1" customWidth="1"/>
    <col min="6664" max="6664" width="8.28515625" style="1" bestFit="1" customWidth="1"/>
    <col min="6665" max="6665" width="9.140625" style="1"/>
    <col min="6666" max="6666" width="5.28515625" style="1" customWidth="1"/>
    <col min="6667" max="6668" width="9.140625" style="1"/>
    <col min="6669" max="6669" width="9.140625" style="1" bestFit="1" customWidth="1"/>
    <col min="6670" max="6670" width="2.42578125" style="1" customWidth="1"/>
    <col min="6671" max="6673" width="9.140625" style="1"/>
    <col min="6674" max="6674" width="2.28515625" style="1" customWidth="1"/>
    <col min="6675" max="6675" width="9.5703125" style="1" customWidth="1"/>
    <col min="6676" max="6676" width="6.85546875" style="1" customWidth="1"/>
    <col min="6677" max="6677" width="6.7109375" style="1" customWidth="1"/>
    <col min="6678" max="6678" width="5.5703125" style="1" customWidth="1"/>
    <col min="6679" max="6681" width="9.140625" style="1"/>
    <col min="6682" max="6682" width="2.5703125" style="1" customWidth="1"/>
    <col min="6683" max="6685" width="9.140625" style="1"/>
    <col min="6686" max="6686" width="2.7109375" style="1" customWidth="1"/>
    <col min="6687" max="6689" width="9.140625" style="1"/>
    <col min="6690" max="6690" width="2.42578125" style="1" customWidth="1"/>
    <col min="6691" max="6693" width="9.140625" style="1"/>
    <col min="6694" max="6694" width="2.5703125" style="1" customWidth="1"/>
    <col min="6695" max="6913" width="9.140625" style="1"/>
    <col min="6914" max="6914" width="12.7109375" style="1" customWidth="1"/>
    <col min="6915" max="6915" width="9.140625" style="1" bestFit="1" customWidth="1"/>
    <col min="6916" max="6917" width="9.140625" style="1"/>
    <col min="6918" max="6918" width="2.140625" style="1" customWidth="1"/>
    <col min="6919" max="6919" width="9.28515625" style="1" customWidth="1"/>
    <col min="6920" max="6920" width="8.28515625" style="1" bestFit="1" customWidth="1"/>
    <col min="6921" max="6921" width="9.140625" style="1"/>
    <col min="6922" max="6922" width="5.28515625" style="1" customWidth="1"/>
    <col min="6923" max="6924" width="9.140625" style="1"/>
    <col min="6925" max="6925" width="9.140625" style="1" bestFit="1" customWidth="1"/>
    <col min="6926" max="6926" width="2.42578125" style="1" customWidth="1"/>
    <col min="6927" max="6929" width="9.140625" style="1"/>
    <col min="6930" max="6930" width="2.28515625" style="1" customWidth="1"/>
    <col min="6931" max="6931" width="9.5703125" style="1" customWidth="1"/>
    <col min="6932" max="6932" width="6.85546875" style="1" customWidth="1"/>
    <col min="6933" max="6933" width="6.7109375" style="1" customWidth="1"/>
    <col min="6934" max="6934" width="5.5703125" style="1" customWidth="1"/>
    <col min="6935" max="6937" width="9.140625" style="1"/>
    <col min="6938" max="6938" width="2.5703125" style="1" customWidth="1"/>
    <col min="6939" max="6941" width="9.140625" style="1"/>
    <col min="6942" max="6942" width="2.7109375" style="1" customWidth="1"/>
    <col min="6943" max="6945" width="9.140625" style="1"/>
    <col min="6946" max="6946" width="2.42578125" style="1" customWidth="1"/>
    <col min="6947" max="6949" width="9.140625" style="1"/>
    <col min="6950" max="6950" width="2.5703125" style="1" customWidth="1"/>
    <col min="6951" max="7169" width="9.140625" style="1"/>
    <col min="7170" max="7170" width="12.7109375" style="1" customWidth="1"/>
    <col min="7171" max="7171" width="9.140625" style="1" bestFit="1" customWidth="1"/>
    <col min="7172" max="7173" width="9.140625" style="1"/>
    <col min="7174" max="7174" width="2.140625" style="1" customWidth="1"/>
    <col min="7175" max="7175" width="9.28515625" style="1" customWidth="1"/>
    <col min="7176" max="7176" width="8.28515625" style="1" bestFit="1" customWidth="1"/>
    <col min="7177" max="7177" width="9.140625" style="1"/>
    <col min="7178" max="7178" width="5.28515625" style="1" customWidth="1"/>
    <col min="7179" max="7180" width="9.140625" style="1"/>
    <col min="7181" max="7181" width="9.140625" style="1" bestFit="1" customWidth="1"/>
    <col min="7182" max="7182" width="2.42578125" style="1" customWidth="1"/>
    <col min="7183" max="7185" width="9.140625" style="1"/>
    <col min="7186" max="7186" width="2.28515625" style="1" customWidth="1"/>
    <col min="7187" max="7187" width="9.5703125" style="1" customWidth="1"/>
    <col min="7188" max="7188" width="6.85546875" style="1" customWidth="1"/>
    <col min="7189" max="7189" width="6.7109375" style="1" customWidth="1"/>
    <col min="7190" max="7190" width="5.5703125" style="1" customWidth="1"/>
    <col min="7191" max="7193" width="9.140625" style="1"/>
    <col min="7194" max="7194" width="2.5703125" style="1" customWidth="1"/>
    <col min="7195" max="7197" width="9.140625" style="1"/>
    <col min="7198" max="7198" width="2.7109375" style="1" customWidth="1"/>
    <col min="7199" max="7201" width="9.140625" style="1"/>
    <col min="7202" max="7202" width="2.42578125" style="1" customWidth="1"/>
    <col min="7203" max="7205" width="9.140625" style="1"/>
    <col min="7206" max="7206" width="2.5703125" style="1" customWidth="1"/>
    <col min="7207" max="7425" width="9.140625" style="1"/>
    <col min="7426" max="7426" width="12.7109375" style="1" customWidth="1"/>
    <col min="7427" max="7427" width="9.140625" style="1" bestFit="1" customWidth="1"/>
    <col min="7428" max="7429" width="9.140625" style="1"/>
    <col min="7430" max="7430" width="2.140625" style="1" customWidth="1"/>
    <col min="7431" max="7431" width="9.28515625" style="1" customWidth="1"/>
    <col min="7432" max="7432" width="8.28515625" style="1" bestFit="1" customWidth="1"/>
    <col min="7433" max="7433" width="9.140625" style="1"/>
    <col min="7434" max="7434" width="5.28515625" style="1" customWidth="1"/>
    <col min="7435" max="7436" width="9.140625" style="1"/>
    <col min="7437" max="7437" width="9.140625" style="1" bestFit="1" customWidth="1"/>
    <col min="7438" max="7438" width="2.42578125" style="1" customWidth="1"/>
    <col min="7439" max="7441" width="9.140625" style="1"/>
    <col min="7442" max="7442" width="2.28515625" style="1" customWidth="1"/>
    <col min="7443" max="7443" width="9.5703125" style="1" customWidth="1"/>
    <col min="7444" max="7444" width="6.85546875" style="1" customWidth="1"/>
    <col min="7445" max="7445" width="6.7109375" style="1" customWidth="1"/>
    <col min="7446" max="7446" width="5.5703125" style="1" customWidth="1"/>
    <col min="7447" max="7449" width="9.140625" style="1"/>
    <col min="7450" max="7450" width="2.5703125" style="1" customWidth="1"/>
    <col min="7451" max="7453" width="9.140625" style="1"/>
    <col min="7454" max="7454" width="2.7109375" style="1" customWidth="1"/>
    <col min="7455" max="7457" width="9.140625" style="1"/>
    <col min="7458" max="7458" width="2.42578125" style="1" customWidth="1"/>
    <col min="7459" max="7461" width="9.140625" style="1"/>
    <col min="7462" max="7462" width="2.5703125" style="1" customWidth="1"/>
    <col min="7463" max="7681" width="9.140625" style="1"/>
    <col min="7682" max="7682" width="12.7109375" style="1" customWidth="1"/>
    <col min="7683" max="7683" width="9.140625" style="1" bestFit="1" customWidth="1"/>
    <col min="7684" max="7685" width="9.140625" style="1"/>
    <col min="7686" max="7686" width="2.140625" style="1" customWidth="1"/>
    <col min="7687" max="7687" width="9.28515625" style="1" customWidth="1"/>
    <col min="7688" max="7688" width="8.28515625" style="1" bestFit="1" customWidth="1"/>
    <col min="7689" max="7689" width="9.140625" style="1"/>
    <col min="7690" max="7690" width="5.28515625" style="1" customWidth="1"/>
    <col min="7691" max="7692" width="9.140625" style="1"/>
    <col min="7693" max="7693" width="9.140625" style="1" bestFit="1" customWidth="1"/>
    <col min="7694" max="7694" width="2.42578125" style="1" customWidth="1"/>
    <col min="7695" max="7697" width="9.140625" style="1"/>
    <col min="7698" max="7698" width="2.28515625" style="1" customWidth="1"/>
    <col min="7699" max="7699" width="9.5703125" style="1" customWidth="1"/>
    <col min="7700" max="7700" width="6.85546875" style="1" customWidth="1"/>
    <col min="7701" max="7701" width="6.7109375" style="1" customWidth="1"/>
    <col min="7702" max="7702" width="5.5703125" style="1" customWidth="1"/>
    <col min="7703" max="7705" width="9.140625" style="1"/>
    <col min="7706" max="7706" width="2.5703125" style="1" customWidth="1"/>
    <col min="7707" max="7709" width="9.140625" style="1"/>
    <col min="7710" max="7710" width="2.7109375" style="1" customWidth="1"/>
    <col min="7711" max="7713" width="9.140625" style="1"/>
    <col min="7714" max="7714" width="2.42578125" style="1" customWidth="1"/>
    <col min="7715" max="7717" width="9.140625" style="1"/>
    <col min="7718" max="7718" width="2.5703125" style="1" customWidth="1"/>
    <col min="7719" max="7937" width="9.140625" style="1"/>
    <col min="7938" max="7938" width="12.7109375" style="1" customWidth="1"/>
    <col min="7939" max="7939" width="9.140625" style="1" bestFit="1" customWidth="1"/>
    <col min="7940" max="7941" width="9.140625" style="1"/>
    <col min="7942" max="7942" width="2.140625" style="1" customWidth="1"/>
    <col min="7943" max="7943" width="9.28515625" style="1" customWidth="1"/>
    <col min="7944" max="7944" width="8.28515625" style="1" bestFit="1" customWidth="1"/>
    <col min="7945" max="7945" width="9.140625" style="1"/>
    <col min="7946" max="7946" width="5.28515625" style="1" customWidth="1"/>
    <col min="7947" max="7948" width="9.140625" style="1"/>
    <col min="7949" max="7949" width="9.140625" style="1" bestFit="1" customWidth="1"/>
    <col min="7950" max="7950" width="2.42578125" style="1" customWidth="1"/>
    <col min="7951" max="7953" width="9.140625" style="1"/>
    <col min="7954" max="7954" width="2.28515625" style="1" customWidth="1"/>
    <col min="7955" max="7955" width="9.5703125" style="1" customWidth="1"/>
    <col min="7956" max="7956" width="6.85546875" style="1" customWidth="1"/>
    <col min="7957" max="7957" width="6.7109375" style="1" customWidth="1"/>
    <col min="7958" max="7958" width="5.5703125" style="1" customWidth="1"/>
    <col min="7959" max="7961" width="9.140625" style="1"/>
    <col min="7962" max="7962" width="2.5703125" style="1" customWidth="1"/>
    <col min="7963" max="7965" width="9.140625" style="1"/>
    <col min="7966" max="7966" width="2.7109375" style="1" customWidth="1"/>
    <col min="7967" max="7969" width="9.140625" style="1"/>
    <col min="7970" max="7970" width="2.42578125" style="1" customWidth="1"/>
    <col min="7971" max="7973" width="9.140625" style="1"/>
    <col min="7974" max="7974" width="2.5703125" style="1" customWidth="1"/>
    <col min="7975" max="8193" width="9.140625" style="1"/>
    <col min="8194" max="8194" width="12.7109375" style="1" customWidth="1"/>
    <col min="8195" max="8195" width="9.140625" style="1" bestFit="1" customWidth="1"/>
    <col min="8196" max="8197" width="9.140625" style="1"/>
    <col min="8198" max="8198" width="2.140625" style="1" customWidth="1"/>
    <col min="8199" max="8199" width="9.28515625" style="1" customWidth="1"/>
    <col min="8200" max="8200" width="8.28515625" style="1" bestFit="1" customWidth="1"/>
    <col min="8201" max="8201" width="9.140625" style="1"/>
    <col min="8202" max="8202" width="5.28515625" style="1" customWidth="1"/>
    <col min="8203" max="8204" width="9.140625" style="1"/>
    <col min="8205" max="8205" width="9.140625" style="1" bestFit="1" customWidth="1"/>
    <col min="8206" max="8206" width="2.42578125" style="1" customWidth="1"/>
    <col min="8207" max="8209" width="9.140625" style="1"/>
    <col min="8210" max="8210" width="2.28515625" style="1" customWidth="1"/>
    <col min="8211" max="8211" width="9.5703125" style="1" customWidth="1"/>
    <col min="8212" max="8212" width="6.85546875" style="1" customWidth="1"/>
    <col min="8213" max="8213" width="6.7109375" style="1" customWidth="1"/>
    <col min="8214" max="8214" width="5.5703125" style="1" customWidth="1"/>
    <col min="8215" max="8217" width="9.140625" style="1"/>
    <col min="8218" max="8218" width="2.5703125" style="1" customWidth="1"/>
    <col min="8219" max="8221" width="9.140625" style="1"/>
    <col min="8222" max="8222" width="2.7109375" style="1" customWidth="1"/>
    <col min="8223" max="8225" width="9.140625" style="1"/>
    <col min="8226" max="8226" width="2.42578125" style="1" customWidth="1"/>
    <col min="8227" max="8229" width="9.140625" style="1"/>
    <col min="8230" max="8230" width="2.5703125" style="1" customWidth="1"/>
    <col min="8231" max="8449" width="9.140625" style="1"/>
    <col min="8450" max="8450" width="12.7109375" style="1" customWidth="1"/>
    <col min="8451" max="8451" width="9.140625" style="1" bestFit="1" customWidth="1"/>
    <col min="8452" max="8453" width="9.140625" style="1"/>
    <col min="8454" max="8454" width="2.140625" style="1" customWidth="1"/>
    <col min="8455" max="8455" width="9.28515625" style="1" customWidth="1"/>
    <col min="8456" max="8456" width="8.28515625" style="1" bestFit="1" customWidth="1"/>
    <col min="8457" max="8457" width="9.140625" style="1"/>
    <col min="8458" max="8458" width="5.28515625" style="1" customWidth="1"/>
    <col min="8459" max="8460" width="9.140625" style="1"/>
    <col min="8461" max="8461" width="9.140625" style="1" bestFit="1" customWidth="1"/>
    <col min="8462" max="8462" width="2.42578125" style="1" customWidth="1"/>
    <col min="8463" max="8465" width="9.140625" style="1"/>
    <col min="8466" max="8466" width="2.28515625" style="1" customWidth="1"/>
    <col min="8467" max="8467" width="9.5703125" style="1" customWidth="1"/>
    <col min="8468" max="8468" width="6.85546875" style="1" customWidth="1"/>
    <col min="8469" max="8469" width="6.7109375" style="1" customWidth="1"/>
    <col min="8470" max="8470" width="5.5703125" style="1" customWidth="1"/>
    <col min="8471" max="8473" width="9.140625" style="1"/>
    <col min="8474" max="8474" width="2.5703125" style="1" customWidth="1"/>
    <col min="8475" max="8477" width="9.140625" style="1"/>
    <col min="8478" max="8478" width="2.7109375" style="1" customWidth="1"/>
    <col min="8479" max="8481" width="9.140625" style="1"/>
    <col min="8482" max="8482" width="2.42578125" style="1" customWidth="1"/>
    <col min="8483" max="8485" width="9.140625" style="1"/>
    <col min="8486" max="8486" width="2.5703125" style="1" customWidth="1"/>
    <col min="8487" max="8705" width="9.140625" style="1"/>
    <col min="8706" max="8706" width="12.7109375" style="1" customWidth="1"/>
    <col min="8707" max="8707" width="9.140625" style="1" bestFit="1" customWidth="1"/>
    <col min="8708" max="8709" width="9.140625" style="1"/>
    <col min="8710" max="8710" width="2.140625" style="1" customWidth="1"/>
    <col min="8711" max="8711" width="9.28515625" style="1" customWidth="1"/>
    <col min="8712" max="8712" width="8.28515625" style="1" bestFit="1" customWidth="1"/>
    <col min="8713" max="8713" width="9.140625" style="1"/>
    <col min="8714" max="8714" width="5.28515625" style="1" customWidth="1"/>
    <col min="8715" max="8716" width="9.140625" style="1"/>
    <col min="8717" max="8717" width="9.140625" style="1" bestFit="1" customWidth="1"/>
    <col min="8718" max="8718" width="2.42578125" style="1" customWidth="1"/>
    <col min="8719" max="8721" width="9.140625" style="1"/>
    <col min="8722" max="8722" width="2.28515625" style="1" customWidth="1"/>
    <col min="8723" max="8723" width="9.5703125" style="1" customWidth="1"/>
    <col min="8724" max="8724" width="6.85546875" style="1" customWidth="1"/>
    <col min="8725" max="8725" width="6.7109375" style="1" customWidth="1"/>
    <col min="8726" max="8726" width="5.5703125" style="1" customWidth="1"/>
    <col min="8727" max="8729" width="9.140625" style="1"/>
    <col min="8730" max="8730" width="2.5703125" style="1" customWidth="1"/>
    <col min="8731" max="8733" width="9.140625" style="1"/>
    <col min="8734" max="8734" width="2.7109375" style="1" customWidth="1"/>
    <col min="8735" max="8737" width="9.140625" style="1"/>
    <col min="8738" max="8738" width="2.42578125" style="1" customWidth="1"/>
    <col min="8739" max="8741" width="9.140625" style="1"/>
    <col min="8742" max="8742" width="2.5703125" style="1" customWidth="1"/>
    <col min="8743" max="8961" width="9.140625" style="1"/>
    <col min="8962" max="8962" width="12.7109375" style="1" customWidth="1"/>
    <col min="8963" max="8963" width="9.140625" style="1" bestFit="1" customWidth="1"/>
    <col min="8964" max="8965" width="9.140625" style="1"/>
    <col min="8966" max="8966" width="2.140625" style="1" customWidth="1"/>
    <col min="8967" max="8967" width="9.28515625" style="1" customWidth="1"/>
    <col min="8968" max="8968" width="8.28515625" style="1" bestFit="1" customWidth="1"/>
    <col min="8969" max="8969" width="9.140625" style="1"/>
    <col min="8970" max="8970" width="5.28515625" style="1" customWidth="1"/>
    <col min="8971" max="8972" width="9.140625" style="1"/>
    <col min="8973" max="8973" width="9.140625" style="1" bestFit="1" customWidth="1"/>
    <col min="8974" max="8974" width="2.42578125" style="1" customWidth="1"/>
    <col min="8975" max="8977" width="9.140625" style="1"/>
    <col min="8978" max="8978" width="2.28515625" style="1" customWidth="1"/>
    <col min="8979" max="8979" width="9.5703125" style="1" customWidth="1"/>
    <col min="8980" max="8980" width="6.85546875" style="1" customWidth="1"/>
    <col min="8981" max="8981" width="6.7109375" style="1" customWidth="1"/>
    <col min="8982" max="8982" width="5.5703125" style="1" customWidth="1"/>
    <col min="8983" max="8985" width="9.140625" style="1"/>
    <col min="8986" max="8986" width="2.5703125" style="1" customWidth="1"/>
    <col min="8987" max="8989" width="9.140625" style="1"/>
    <col min="8990" max="8990" width="2.7109375" style="1" customWidth="1"/>
    <col min="8991" max="8993" width="9.140625" style="1"/>
    <col min="8994" max="8994" width="2.42578125" style="1" customWidth="1"/>
    <col min="8995" max="8997" width="9.140625" style="1"/>
    <col min="8998" max="8998" width="2.5703125" style="1" customWidth="1"/>
    <col min="8999" max="9217" width="9.140625" style="1"/>
    <col min="9218" max="9218" width="12.7109375" style="1" customWidth="1"/>
    <col min="9219" max="9219" width="9.140625" style="1" bestFit="1" customWidth="1"/>
    <col min="9220" max="9221" width="9.140625" style="1"/>
    <col min="9222" max="9222" width="2.140625" style="1" customWidth="1"/>
    <col min="9223" max="9223" width="9.28515625" style="1" customWidth="1"/>
    <col min="9224" max="9224" width="8.28515625" style="1" bestFit="1" customWidth="1"/>
    <col min="9225" max="9225" width="9.140625" style="1"/>
    <col min="9226" max="9226" width="5.28515625" style="1" customWidth="1"/>
    <col min="9227" max="9228" width="9.140625" style="1"/>
    <col min="9229" max="9229" width="9.140625" style="1" bestFit="1" customWidth="1"/>
    <col min="9230" max="9230" width="2.42578125" style="1" customWidth="1"/>
    <col min="9231" max="9233" width="9.140625" style="1"/>
    <col min="9234" max="9234" width="2.28515625" style="1" customWidth="1"/>
    <col min="9235" max="9235" width="9.5703125" style="1" customWidth="1"/>
    <col min="9236" max="9236" width="6.85546875" style="1" customWidth="1"/>
    <col min="9237" max="9237" width="6.7109375" style="1" customWidth="1"/>
    <col min="9238" max="9238" width="5.5703125" style="1" customWidth="1"/>
    <col min="9239" max="9241" width="9.140625" style="1"/>
    <col min="9242" max="9242" width="2.5703125" style="1" customWidth="1"/>
    <col min="9243" max="9245" width="9.140625" style="1"/>
    <col min="9246" max="9246" width="2.7109375" style="1" customWidth="1"/>
    <col min="9247" max="9249" width="9.140625" style="1"/>
    <col min="9250" max="9250" width="2.42578125" style="1" customWidth="1"/>
    <col min="9251" max="9253" width="9.140625" style="1"/>
    <col min="9254" max="9254" width="2.5703125" style="1" customWidth="1"/>
    <col min="9255" max="9473" width="9.140625" style="1"/>
    <col min="9474" max="9474" width="12.7109375" style="1" customWidth="1"/>
    <col min="9475" max="9475" width="9.140625" style="1" bestFit="1" customWidth="1"/>
    <col min="9476" max="9477" width="9.140625" style="1"/>
    <col min="9478" max="9478" width="2.140625" style="1" customWidth="1"/>
    <col min="9479" max="9479" width="9.28515625" style="1" customWidth="1"/>
    <col min="9480" max="9480" width="8.28515625" style="1" bestFit="1" customWidth="1"/>
    <col min="9481" max="9481" width="9.140625" style="1"/>
    <col min="9482" max="9482" width="5.28515625" style="1" customWidth="1"/>
    <col min="9483" max="9484" width="9.140625" style="1"/>
    <col min="9485" max="9485" width="9.140625" style="1" bestFit="1" customWidth="1"/>
    <col min="9486" max="9486" width="2.42578125" style="1" customWidth="1"/>
    <col min="9487" max="9489" width="9.140625" style="1"/>
    <col min="9490" max="9490" width="2.28515625" style="1" customWidth="1"/>
    <col min="9491" max="9491" width="9.5703125" style="1" customWidth="1"/>
    <col min="9492" max="9492" width="6.85546875" style="1" customWidth="1"/>
    <col min="9493" max="9493" width="6.7109375" style="1" customWidth="1"/>
    <col min="9494" max="9494" width="5.5703125" style="1" customWidth="1"/>
    <col min="9495" max="9497" width="9.140625" style="1"/>
    <col min="9498" max="9498" width="2.5703125" style="1" customWidth="1"/>
    <col min="9499" max="9501" width="9.140625" style="1"/>
    <col min="9502" max="9502" width="2.7109375" style="1" customWidth="1"/>
    <col min="9503" max="9505" width="9.140625" style="1"/>
    <col min="9506" max="9506" width="2.42578125" style="1" customWidth="1"/>
    <col min="9507" max="9509" width="9.140625" style="1"/>
    <col min="9510" max="9510" width="2.5703125" style="1" customWidth="1"/>
    <col min="9511" max="9729" width="9.140625" style="1"/>
    <col min="9730" max="9730" width="12.7109375" style="1" customWidth="1"/>
    <col min="9731" max="9731" width="9.140625" style="1" bestFit="1" customWidth="1"/>
    <col min="9732" max="9733" width="9.140625" style="1"/>
    <col min="9734" max="9734" width="2.140625" style="1" customWidth="1"/>
    <col min="9735" max="9735" width="9.28515625" style="1" customWidth="1"/>
    <col min="9736" max="9736" width="8.28515625" style="1" bestFit="1" customWidth="1"/>
    <col min="9737" max="9737" width="9.140625" style="1"/>
    <col min="9738" max="9738" width="5.28515625" style="1" customWidth="1"/>
    <col min="9739" max="9740" width="9.140625" style="1"/>
    <col min="9741" max="9741" width="9.140625" style="1" bestFit="1" customWidth="1"/>
    <col min="9742" max="9742" width="2.42578125" style="1" customWidth="1"/>
    <col min="9743" max="9745" width="9.140625" style="1"/>
    <col min="9746" max="9746" width="2.28515625" style="1" customWidth="1"/>
    <col min="9747" max="9747" width="9.5703125" style="1" customWidth="1"/>
    <col min="9748" max="9748" width="6.85546875" style="1" customWidth="1"/>
    <col min="9749" max="9749" width="6.7109375" style="1" customWidth="1"/>
    <col min="9750" max="9750" width="5.5703125" style="1" customWidth="1"/>
    <col min="9751" max="9753" width="9.140625" style="1"/>
    <col min="9754" max="9754" width="2.5703125" style="1" customWidth="1"/>
    <col min="9755" max="9757" width="9.140625" style="1"/>
    <col min="9758" max="9758" width="2.7109375" style="1" customWidth="1"/>
    <col min="9759" max="9761" width="9.140625" style="1"/>
    <col min="9762" max="9762" width="2.42578125" style="1" customWidth="1"/>
    <col min="9763" max="9765" width="9.140625" style="1"/>
    <col min="9766" max="9766" width="2.5703125" style="1" customWidth="1"/>
    <col min="9767" max="9985" width="9.140625" style="1"/>
    <col min="9986" max="9986" width="12.7109375" style="1" customWidth="1"/>
    <col min="9987" max="9987" width="9.140625" style="1" bestFit="1" customWidth="1"/>
    <col min="9988" max="9989" width="9.140625" style="1"/>
    <col min="9990" max="9990" width="2.140625" style="1" customWidth="1"/>
    <col min="9991" max="9991" width="9.28515625" style="1" customWidth="1"/>
    <col min="9992" max="9992" width="8.28515625" style="1" bestFit="1" customWidth="1"/>
    <col min="9993" max="9993" width="9.140625" style="1"/>
    <col min="9994" max="9994" width="5.28515625" style="1" customWidth="1"/>
    <col min="9995" max="9996" width="9.140625" style="1"/>
    <col min="9997" max="9997" width="9.140625" style="1" bestFit="1" customWidth="1"/>
    <col min="9998" max="9998" width="2.42578125" style="1" customWidth="1"/>
    <col min="9999" max="10001" width="9.140625" style="1"/>
    <col min="10002" max="10002" width="2.28515625" style="1" customWidth="1"/>
    <col min="10003" max="10003" width="9.5703125" style="1" customWidth="1"/>
    <col min="10004" max="10004" width="6.85546875" style="1" customWidth="1"/>
    <col min="10005" max="10005" width="6.7109375" style="1" customWidth="1"/>
    <col min="10006" max="10006" width="5.5703125" style="1" customWidth="1"/>
    <col min="10007" max="10009" width="9.140625" style="1"/>
    <col min="10010" max="10010" width="2.5703125" style="1" customWidth="1"/>
    <col min="10011" max="10013" width="9.140625" style="1"/>
    <col min="10014" max="10014" width="2.7109375" style="1" customWidth="1"/>
    <col min="10015" max="10017" width="9.140625" style="1"/>
    <col min="10018" max="10018" width="2.42578125" style="1" customWidth="1"/>
    <col min="10019" max="10021" width="9.140625" style="1"/>
    <col min="10022" max="10022" width="2.5703125" style="1" customWidth="1"/>
    <col min="10023" max="10241" width="9.140625" style="1"/>
    <col min="10242" max="10242" width="12.7109375" style="1" customWidth="1"/>
    <col min="10243" max="10243" width="9.140625" style="1" bestFit="1" customWidth="1"/>
    <col min="10244" max="10245" width="9.140625" style="1"/>
    <col min="10246" max="10246" width="2.140625" style="1" customWidth="1"/>
    <col min="10247" max="10247" width="9.28515625" style="1" customWidth="1"/>
    <col min="10248" max="10248" width="8.28515625" style="1" bestFit="1" customWidth="1"/>
    <col min="10249" max="10249" width="9.140625" style="1"/>
    <col min="10250" max="10250" width="5.28515625" style="1" customWidth="1"/>
    <col min="10251" max="10252" width="9.140625" style="1"/>
    <col min="10253" max="10253" width="9.140625" style="1" bestFit="1" customWidth="1"/>
    <col min="10254" max="10254" width="2.42578125" style="1" customWidth="1"/>
    <col min="10255" max="10257" width="9.140625" style="1"/>
    <col min="10258" max="10258" width="2.28515625" style="1" customWidth="1"/>
    <col min="10259" max="10259" width="9.5703125" style="1" customWidth="1"/>
    <col min="10260" max="10260" width="6.85546875" style="1" customWidth="1"/>
    <col min="10261" max="10261" width="6.7109375" style="1" customWidth="1"/>
    <col min="10262" max="10262" width="5.5703125" style="1" customWidth="1"/>
    <col min="10263" max="10265" width="9.140625" style="1"/>
    <col min="10266" max="10266" width="2.5703125" style="1" customWidth="1"/>
    <col min="10267" max="10269" width="9.140625" style="1"/>
    <col min="10270" max="10270" width="2.7109375" style="1" customWidth="1"/>
    <col min="10271" max="10273" width="9.140625" style="1"/>
    <col min="10274" max="10274" width="2.42578125" style="1" customWidth="1"/>
    <col min="10275" max="10277" width="9.140625" style="1"/>
    <col min="10278" max="10278" width="2.5703125" style="1" customWidth="1"/>
    <col min="10279" max="10497" width="9.140625" style="1"/>
    <col min="10498" max="10498" width="12.7109375" style="1" customWidth="1"/>
    <col min="10499" max="10499" width="9.140625" style="1" bestFit="1" customWidth="1"/>
    <col min="10500" max="10501" width="9.140625" style="1"/>
    <col min="10502" max="10502" width="2.140625" style="1" customWidth="1"/>
    <col min="10503" max="10503" width="9.28515625" style="1" customWidth="1"/>
    <col min="10504" max="10504" width="8.28515625" style="1" bestFit="1" customWidth="1"/>
    <col min="10505" max="10505" width="9.140625" style="1"/>
    <col min="10506" max="10506" width="5.28515625" style="1" customWidth="1"/>
    <col min="10507" max="10508" width="9.140625" style="1"/>
    <col min="10509" max="10509" width="9.140625" style="1" bestFit="1" customWidth="1"/>
    <col min="10510" max="10510" width="2.42578125" style="1" customWidth="1"/>
    <col min="10511" max="10513" width="9.140625" style="1"/>
    <col min="10514" max="10514" width="2.28515625" style="1" customWidth="1"/>
    <col min="10515" max="10515" width="9.5703125" style="1" customWidth="1"/>
    <col min="10516" max="10516" width="6.85546875" style="1" customWidth="1"/>
    <col min="10517" max="10517" width="6.7109375" style="1" customWidth="1"/>
    <col min="10518" max="10518" width="5.5703125" style="1" customWidth="1"/>
    <col min="10519" max="10521" width="9.140625" style="1"/>
    <col min="10522" max="10522" width="2.5703125" style="1" customWidth="1"/>
    <col min="10523" max="10525" width="9.140625" style="1"/>
    <col min="10526" max="10526" width="2.7109375" style="1" customWidth="1"/>
    <col min="10527" max="10529" width="9.140625" style="1"/>
    <col min="10530" max="10530" width="2.42578125" style="1" customWidth="1"/>
    <col min="10531" max="10533" width="9.140625" style="1"/>
    <col min="10534" max="10534" width="2.5703125" style="1" customWidth="1"/>
    <col min="10535" max="10753" width="9.140625" style="1"/>
    <col min="10754" max="10754" width="12.7109375" style="1" customWidth="1"/>
    <col min="10755" max="10755" width="9.140625" style="1" bestFit="1" customWidth="1"/>
    <col min="10756" max="10757" width="9.140625" style="1"/>
    <col min="10758" max="10758" width="2.140625" style="1" customWidth="1"/>
    <col min="10759" max="10759" width="9.28515625" style="1" customWidth="1"/>
    <col min="10760" max="10760" width="8.28515625" style="1" bestFit="1" customWidth="1"/>
    <col min="10761" max="10761" width="9.140625" style="1"/>
    <col min="10762" max="10762" width="5.28515625" style="1" customWidth="1"/>
    <col min="10763" max="10764" width="9.140625" style="1"/>
    <col min="10765" max="10765" width="9.140625" style="1" bestFit="1" customWidth="1"/>
    <col min="10766" max="10766" width="2.42578125" style="1" customWidth="1"/>
    <col min="10767" max="10769" width="9.140625" style="1"/>
    <col min="10770" max="10770" width="2.28515625" style="1" customWidth="1"/>
    <col min="10771" max="10771" width="9.5703125" style="1" customWidth="1"/>
    <col min="10772" max="10772" width="6.85546875" style="1" customWidth="1"/>
    <col min="10773" max="10773" width="6.7109375" style="1" customWidth="1"/>
    <col min="10774" max="10774" width="5.5703125" style="1" customWidth="1"/>
    <col min="10775" max="10777" width="9.140625" style="1"/>
    <col min="10778" max="10778" width="2.5703125" style="1" customWidth="1"/>
    <col min="10779" max="10781" width="9.140625" style="1"/>
    <col min="10782" max="10782" width="2.7109375" style="1" customWidth="1"/>
    <col min="10783" max="10785" width="9.140625" style="1"/>
    <col min="10786" max="10786" width="2.42578125" style="1" customWidth="1"/>
    <col min="10787" max="10789" width="9.140625" style="1"/>
    <col min="10790" max="10790" width="2.5703125" style="1" customWidth="1"/>
    <col min="10791" max="11009" width="9.140625" style="1"/>
    <col min="11010" max="11010" width="12.7109375" style="1" customWidth="1"/>
    <col min="11011" max="11011" width="9.140625" style="1" bestFit="1" customWidth="1"/>
    <col min="11012" max="11013" width="9.140625" style="1"/>
    <col min="11014" max="11014" width="2.140625" style="1" customWidth="1"/>
    <col min="11015" max="11015" width="9.28515625" style="1" customWidth="1"/>
    <col min="11016" max="11016" width="8.28515625" style="1" bestFit="1" customWidth="1"/>
    <col min="11017" max="11017" width="9.140625" style="1"/>
    <col min="11018" max="11018" width="5.28515625" style="1" customWidth="1"/>
    <col min="11019" max="11020" width="9.140625" style="1"/>
    <col min="11021" max="11021" width="9.140625" style="1" bestFit="1" customWidth="1"/>
    <col min="11022" max="11022" width="2.42578125" style="1" customWidth="1"/>
    <col min="11023" max="11025" width="9.140625" style="1"/>
    <col min="11026" max="11026" width="2.28515625" style="1" customWidth="1"/>
    <col min="11027" max="11027" width="9.5703125" style="1" customWidth="1"/>
    <col min="11028" max="11028" width="6.85546875" style="1" customWidth="1"/>
    <col min="11029" max="11029" width="6.7109375" style="1" customWidth="1"/>
    <col min="11030" max="11030" width="5.5703125" style="1" customWidth="1"/>
    <col min="11031" max="11033" width="9.140625" style="1"/>
    <col min="11034" max="11034" width="2.5703125" style="1" customWidth="1"/>
    <col min="11035" max="11037" width="9.140625" style="1"/>
    <col min="11038" max="11038" width="2.7109375" style="1" customWidth="1"/>
    <col min="11039" max="11041" width="9.140625" style="1"/>
    <col min="11042" max="11042" width="2.42578125" style="1" customWidth="1"/>
    <col min="11043" max="11045" width="9.140625" style="1"/>
    <col min="11046" max="11046" width="2.5703125" style="1" customWidth="1"/>
    <col min="11047" max="11265" width="9.140625" style="1"/>
    <col min="11266" max="11266" width="12.7109375" style="1" customWidth="1"/>
    <col min="11267" max="11267" width="9.140625" style="1" bestFit="1" customWidth="1"/>
    <col min="11268" max="11269" width="9.140625" style="1"/>
    <col min="11270" max="11270" width="2.140625" style="1" customWidth="1"/>
    <col min="11271" max="11271" width="9.28515625" style="1" customWidth="1"/>
    <col min="11272" max="11272" width="8.28515625" style="1" bestFit="1" customWidth="1"/>
    <col min="11273" max="11273" width="9.140625" style="1"/>
    <col min="11274" max="11274" width="5.28515625" style="1" customWidth="1"/>
    <col min="11275" max="11276" width="9.140625" style="1"/>
    <col min="11277" max="11277" width="9.140625" style="1" bestFit="1" customWidth="1"/>
    <col min="11278" max="11278" width="2.42578125" style="1" customWidth="1"/>
    <col min="11279" max="11281" width="9.140625" style="1"/>
    <col min="11282" max="11282" width="2.28515625" style="1" customWidth="1"/>
    <col min="11283" max="11283" width="9.5703125" style="1" customWidth="1"/>
    <col min="11284" max="11284" width="6.85546875" style="1" customWidth="1"/>
    <col min="11285" max="11285" width="6.7109375" style="1" customWidth="1"/>
    <col min="11286" max="11286" width="5.5703125" style="1" customWidth="1"/>
    <col min="11287" max="11289" width="9.140625" style="1"/>
    <col min="11290" max="11290" width="2.5703125" style="1" customWidth="1"/>
    <col min="11291" max="11293" width="9.140625" style="1"/>
    <col min="11294" max="11294" width="2.7109375" style="1" customWidth="1"/>
    <col min="11295" max="11297" width="9.140625" style="1"/>
    <col min="11298" max="11298" width="2.42578125" style="1" customWidth="1"/>
    <col min="11299" max="11301" width="9.140625" style="1"/>
    <col min="11302" max="11302" width="2.5703125" style="1" customWidth="1"/>
    <col min="11303" max="11521" width="9.140625" style="1"/>
    <col min="11522" max="11522" width="12.7109375" style="1" customWidth="1"/>
    <col min="11523" max="11523" width="9.140625" style="1" bestFit="1" customWidth="1"/>
    <col min="11524" max="11525" width="9.140625" style="1"/>
    <col min="11526" max="11526" width="2.140625" style="1" customWidth="1"/>
    <col min="11527" max="11527" width="9.28515625" style="1" customWidth="1"/>
    <col min="11528" max="11528" width="8.28515625" style="1" bestFit="1" customWidth="1"/>
    <col min="11529" max="11529" width="9.140625" style="1"/>
    <col min="11530" max="11530" width="5.28515625" style="1" customWidth="1"/>
    <col min="11531" max="11532" width="9.140625" style="1"/>
    <col min="11533" max="11533" width="9.140625" style="1" bestFit="1" customWidth="1"/>
    <col min="11534" max="11534" width="2.42578125" style="1" customWidth="1"/>
    <col min="11535" max="11537" width="9.140625" style="1"/>
    <col min="11538" max="11538" width="2.28515625" style="1" customWidth="1"/>
    <col min="11539" max="11539" width="9.5703125" style="1" customWidth="1"/>
    <col min="11540" max="11540" width="6.85546875" style="1" customWidth="1"/>
    <col min="11541" max="11541" width="6.7109375" style="1" customWidth="1"/>
    <col min="11542" max="11542" width="5.5703125" style="1" customWidth="1"/>
    <col min="11543" max="11545" width="9.140625" style="1"/>
    <col min="11546" max="11546" width="2.5703125" style="1" customWidth="1"/>
    <col min="11547" max="11549" width="9.140625" style="1"/>
    <col min="11550" max="11550" width="2.7109375" style="1" customWidth="1"/>
    <col min="11551" max="11553" width="9.140625" style="1"/>
    <col min="11554" max="11554" width="2.42578125" style="1" customWidth="1"/>
    <col min="11555" max="11557" width="9.140625" style="1"/>
    <col min="11558" max="11558" width="2.5703125" style="1" customWidth="1"/>
    <col min="11559" max="11777" width="9.140625" style="1"/>
    <col min="11778" max="11778" width="12.7109375" style="1" customWidth="1"/>
    <col min="11779" max="11779" width="9.140625" style="1" bestFit="1" customWidth="1"/>
    <col min="11780" max="11781" width="9.140625" style="1"/>
    <col min="11782" max="11782" width="2.140625" style="1" customWidth="1"/>
    <col min="11783" max="11783" width="9.28515625" style="1" customWidth="1"/>
    <col min="11784" max="11784" width="8.28515625" style="1" bestFit="1" customWidth="1"/>
    <col min="11785" max="11785" width="9.140625" style="1"/>
    <col min="11786" max="11786" width="5.28515625" style="1" customWidth="1"/>
    <col min="11787" max="11788" width="9.140625" style="1"/>
    <col min="11789" max="11789" width="9.140625" style="1" bestFit="1" customWidth="1"/>
    <col min="11790" max="11790" width="2.42578125" style="1" customWidth="1"/>
    <col min="11791" max="11793" width="9.140625" style="1"/>
    <col min="11794" max="11794" width="2.28515625" style="1" customWidth="1"/>
    <col min="11795" max="11795" width="9.5703125" style="1" customWidth="1"/>
    <col min="11796" max="11796" width="6.85546875" style="1" customWidth="1"/>
    <col min="11797" max="11797" width="6.7109375" style="1" customWidth="1"/>
    <col min="11798" max="11798" width="5.5703125" style="1" customWidth="1"/>
    <col min="11799" max="11801" width="9.140625" style="1"/>
    <col min="11802" max="11802" width="2.5703125" style="1" customWidth="1"/>
    <col min="11803" max="11805" width="9.140625" style="1"/>
    <col min="11806" max="11806" width="2.7109375" style="1" customWidth="1"/>
    <col min="11807" max="11809" width="9.140625" style="1"/>
    <col min="11810" max="11810" width="2.42578125" style="1" customWidth="1"/>
    <col min="11811" max="11813" width="9.140625" style="1"/>
    <col min="11814" max="11814" width="2.5703125" style="1" customWidth="1"/>
    <col min="11815" max="12033" width="9.140625" style="1"/>
    <col min="12034" max="12034" width="12.7109375" style="1" customWidth="1"/>
    <col min="12035" max="12035" width="9.140625" style="1" bestFit="1" customWidth="1"/>
    <col min="12036" max="12037" width="9.140625" style="1"/>
    <col min="12038" max="12038" width="2.140625" style="1" customWidth="1"/>
    <col min="12039" max="12039" width="9.28515625" style="1" customWidth="1"/>
    <col min="12040" max="12040" width="8.28515625" style="1" bestFit="1" customWidth="1"/>
    <col min="12041" max="12041" width="9.140625" style="1"/>
    <col min="12042" max="12042" width="5.28515625" style="1" customWidth="1"/>
    <col min="12043" max="12044" width="9.140625" style="1"/>
    <col min="12045" max="12045" width="9.140625" style="1" bestFit="1" customWidth="1"/>
    <col min="12046" max="12046" width="2.42578125" style="1" customWidth="1"/>
    <col min="12047" max="12049" width="9.140625" style="1"/>
    <col min="12050" max="12050" width="2.28515625" style="1" customWidth="1"/>
    <col min="12051" max="12051" width="9.5703125" style="1" customWidth="1"/>
    <col min="12052" max="12052" width="6.85546875" style="1" customWidth="1"/>
    <col min="12053" max="12053" width="6.7109375" style="1" customWidth="1"/>
    <col min="12054" max="12054" width="5.5703125" style="1" customWidth="1"/>
    <col min="12055" max="12057" width="9.140625" style="1"/>
    <col min="12058" max="12058" width="2.5703125" style="1" customWidth="1"/>
    <col min="12059" max="12061" width="9.140625" style="1"/>
    <col min="12062" max="12062" width="2.7109375" style="1" customWidth="1"/>
    <col min="12063" max="12065" width="9.140625" style="1"/>
    <col min="12066" max="12066" width="2.42578125" style="1" customWidth="1"/>
    <col min="12067" max="12069" width="9.140625" style="1"/>
    <col min="12070" max="12070" width="2.5703125" style="1" customWidth="1"/>
    <col min="12071" max="12289" width="9.140625" style="1"/>
    <col min="12290" max="12290" width="12.7109375" style="1" customWidth="1"/>
    <col min="12291" max="12291" width="9.140625" style="1" bestFit="1" customWidth="1"/>
    <col min="12292" max="12293" width="9.140625" style="1"/>
    <col min="12294" max="12294" width="2.140625" style="1" customWidth="1"/>
    <col min="12295" max="12295" width="9.28515625" style="1" customWidth="1"/>
    <col min="12296" max="12296" width="8.28515625" style="1" bestFit="1" customWidth="1"/>
    <col min="12297" max="12297" width="9.140625" style="1"/>
    <col min="12298" max="12298" width="5.28515625" style="1" customWidth="1"/>
    <col min="12299" max="12300" width="9.140625" style="1"/>
    <col min="12301" max="12301" width="9.140625" style="1" bestFit="1" customWidth="1"/>
    <col min="12302" max="12302" width="2.42578125" style="1" customWidth="1"/>
    <col min="12303" max="12305" width="9.140625" style="1"/>
    <col min="12306" max="12306" width="2.28515625" style="1" customWidth="1"/>
    <col min="12307" max="12307" width="9.5703125" style="1" customWidth="1"/>
    <col min="12308" max="12308" width="6.85546875" style="1" customWidth="1"/>
    <col min="12309" max="12309" width="6.7109375" style="1" customWidth="1"/>
    <col min="12310" max="12310" width="5.5703125" style="1" customWidth="1"/>
    <col min="12311" max="12313" width="9.140625" style="1"/>
    <col min="12314" max="12314" width="2.5703125" style="1" customWidth="1"/>
    <col min="12315" max="12317" width="9.140625" style="1"/>
    <col min="12318" max="12318" width="2.7109375" style="1" customWidth="1"/>
    <col min="12319" max="12321" width="9.140625" style="1"/>
    <col min="12322" max="12322" width="2.42578125" style="1" customWidth="1"/>
    <col min="12323" max="12325" width="9.140625" style="1"/>
    <col min="12326" max="12326" width="2.5703125" style="1" customWidth="1"/>
    <col min="12327" max="12545" width="9.140625" style="1"/>
    <col min="12546" max="12546" width="12.7109375" style="1" customWidth="1"/>
    <col min="12547" max="12547" width="9.140625" style="1" bestFit="1" customWidth="1"/>
    <col min="12548" max="12549" width="9.140625" style="1"/>
    <col min="12550" max="12550" width="2.140625" style="1" customWidth="1"/>
    <col min="12551" max="12551" width="9.28515625" style="1" customWidth="1"/>
    <col min="12552" max="12552" width="8.28515625" style="1" bestFit="1" customWidth="1"/>
    <col min="12553" max="12553" width="9.140625" style="1"/>
    <col min="12554" max="12554" width="5.28515625" style="1" customWidth="1"/>
    <col min="12555" max="12556" width="9.140625" style="1"/>
    <col min="12557" max="12557" width="9.140625" style="1" bestFit="1" customWidth="1"/>
    <col min="12558" max="12558" width="2.42578125" style="1" customWidth="1"/>
    <col min="12559" max="12561" width="9.140625" style="1"/>
    <col min="12562" max="12562" width="2.28515625" style="1" customWidth="1"/>
    <col min="12563" max="12563" width="9.5703125" style="1" customWidth="1"/>
    <col min="12564" max="12564" width="6.85546875" style="1" customWidth="1"/>
    <col min="12565" max="12565" width="6.7109375" style="1" customWidth="1"/>
    <col min="12566" max="12566" width="5.5703125" style="1" customWidth="1"/>
    <col min="12567" max="12569" width="9.140625" style="1"/>
    <col min="12570" max="12570" width="2.5703125" style="1" customWidth="1"/>
    <col min="12571" max="12573" width="9.140625" style="1"/>
    <col min="12574" max="12574" width="2.7109375" style="1" customWidth="1"/>
    <col min="12575" max="12577" width="9.140625" style="1"/>
    <col min="12578" max="12578" width="2.42578125" style="1" customWidth="1"/>
    <col min="12579" max="12581" width="9.140625" style="1"/>
    <col min="12582" max="12582" width="2.5703125" style="1" customWidth="1"/>
    <col min="12583" max="12801" width="9.140625" style="1"/>
    <col min="12802" max="12802" width="12.7109375" style="1" customWidth="1"/>
    <col min="12803" max="12803" width="9.140625" style="1" bestFit="1" customWidth="1"/>
    <col min="12804" max="12805" width="9.140625" style="1"/>
    <col min="12806" max="12806" width="2.140625" style="1" customWidth="1"/>
    <col min="12807" max="12807" width="9.28515625" style="1" customWidth="1"/>
    <col min="12808" max="12808" width="8.28515625" style="1" bestFit="1" customWidth="1"/>
    <col min="12809" max="12809" width="9.140625" style="1"/>
    <col min="12810" max="12810" width="5.28515625" style="1" customWidth="1"/>
    <col min="12811" max="12812" width="9.140625" style="1"/>
    <col min="12813" max="12813" width="9.140625" style="1" bestFit="1" customWidth="1"/>
    <col min="12814" max="12814" width="2.42578125" style="1" customWidth="1"/>
    <col min="12815" max="12817" width="9.140625" style="1"/>
    <col min="12818" max="12818" width="2.28515625" style="1" customWidth="1"/>
    <col min="12819" max="12819" width="9.5703125" style="1" customWidth="1"/>
    <col min="12820" max="12820" width="6.85546875" style="1" customWidth="1"/>
    <col min="12821" max="12821" width="6.7109375" style="1" customWidth="1"/>
    <col min="12822" max="12822" width="5.5703125" style="1" customWidth="1"/>
    <col min="12823" max="12825" width="9.140625" style="1"/>
    <col min="12826" max="12826" width="2.5703125" style="1" customWidth="1"/>
    <col min="12827" max="12829" width="9.140625" style="1"/>
    <col min="12830" max="12830" width="2.7109375" style="1" customWidth="1"/>
    <col min="12831" max="12833" width="9.140625" style="1"/>
    <col min="12834" max="12834" width="2.42578125" style="1" customWidth="1"/>
    <col min="12835" max="12837" width="9.140625" style="1"/>
    <col min="12838" max="12838" width="2.5703125" style="1" customWidth="1"/>
    <col min="12839" max="13057" width="9.140625" style="1"/>
    <col min="13058" max="13058" width="12.7109375" style="1" customWidth="1"/>
    <col min="13059" max="13059" width="9.140625" style="1" bestFit="1" customWidth="1"/>
    <col min="13060" max="13061" width="9.140625" style="1"/>
    <col min="13062" max="13062" width="2.140625" style="1" customWidth="1"/>
    <col min="13063" max="13063" width="9.28515625" style="1" customWidth="1"/>
    <col min="13064" max="13064" width="8.28515625" style="1" bestFit="1" customWidth="1"/>
    <col min="13065" max="13065" width="9.140625" style="1"/>
    <col min="13066" max="13066" width="5.28515625" style="1" customWidth="1"/>
    <col min="13067" max="13068" width="9.140625" style="1"/>
    <col min="13069" max="13069" width="9.140625" style="1" bestFit="1" customWidth="1"/>
    <col min="13070" max="13070" width="2.42578125" style="1" customWidth="1"/>
    <col min="13071" max="13073" width="9.140625" style="1"/>
    <col min="13074" max="13074" width="2.28515625" style="1" customWidth="1"/>
    <col min="13075" max="13075" width="9.5703125" style="1" customWidth="1"/>
    <col min="13076" max="13076" width="6.85546875" style="1" customWidth="1"/>
    <col min="13077" max="13077" width="6.7109375" style="1" customWidth="1"/>
    <col min="13078" max="13078" width="5.5703125" style="1" customWidth="1"/>
    <col min="13079" max="13081" width="9.140625" style="1"/>
    <col min="13082" max="13082" width="2.5703125" style="1" customWidth="1"/>
    <col min="13083" max="13085" width="9.140625" style="1"/>
    <col min="13086" max="13086" width="2.7109375" style="1" customWidth="1"/>
    <col min="13087" max="13089" width="9.140625" style="1"/>
    <col min="13090" max="13090" width="2.42578125" style="1" customWidth="1"/>
    <col min="13091" max="13093" width="9.140625" style="1"/>
    <col min="13094" max="13094" width="2.5703125" style="1" customWidth="1"/>
    <col min="13095" max="13313" width="9.140625" style="1"/>
    <col min="13314" max="13314" width="12.7109375" style="1" customWidth="1"/>
    <col min="13315" max="13315" width="9.140625" style="1" bestFit="1" customWidth="1"/>
    <col min="13316" max="13317" width="9.140625" style="1"/>
    <col min="13318" max="13318" width="2.140625" style="1" customWidth="1"/>
    <col min="13319" max="13319" width="9.28515625" style="1" customWidth="1"/>
    <col min="13320" max="13320" width="8.28515625" style="1" bestFit="1" customWidth="1"/>
    <col min="13321" max="13321" width="9.140625" style="1"/>
    <col min="13322" max="13322" width="5.28515625" style="1" customWidth="1"/>
    <col min="13323" max="13324" width="9.140625" style="1"/>
    <col min="13325" max="13325" width="9.140625" style="1" bestFit="1" customWidth="1"/>
    <col min="13326" max="13326" width="2.42578125" style="1" customWidth="1"/>
    <col min="13327" max="13329" width="9.140625" style="1"/>
    <col min="13330" max="13330" width="2.28515625" style="1" customWidth="1"/>
    <col min="13331" max="13331" width="9.5703125" style="1" customWidth="1"/>
    <col min="13332" max="13332" width="6.85546875" style="1" customWidth="1"/>
    <col min="13333" max="13333" width="6.7109375" style="1" customWidth="1"/>
    <col min="13334" max="13334" width="5.5703125" style="1" customWidth="1"/>
    <col min="13335" max="13337" width="9.140625" style="1"/>
    <col min="13338" max="13338" width="2.5703125" style="1" customWidth="1"/>
    <col min="13339" max="13341" width="9.140625" style="1"/>
    <col min="13342" max="13342" width="2.7109375" style="1" customWidth="1"/>
    <col min="13343" max="13345" width="9.140625" style="1"/>
    <col min="13346" max="13346" width="2.42578125" style="1" customWidth="1"/>
    <col min="13347" max="13349" width="9.140625" style="1"/>
    <col min="13350" max="13350" width="2.5703125" style="1" customWidth="1"/>
    <col min="13351" max="13569" width="9.140625" style="1"/>
    <col min="13570" max="13570" width="12.7109375" style="1" customWidth="1"/>
    <col min="13571" max="13571" width="9.140625" style="1" bestFit="1" customWidth="1"/>
    <col min="13572" max="13573" width="9.140625" style="1"/>
    <col min="13574" max="13574" width="2.140625" style="1" customWidth="1"/>
    <col min="13575" max="13575" width="9.28515625" style="1" customWidth="1"/>
    <col min="13576" max="13576" width="8.28515625" style="1" bestFit="1" customWidth="1"/>
    <col min="13577" max="13577" width="9.140625" style="1"/>
    <col min="13578" max="13578" width="5.28515625" style="1" customWidth="1"/>
    <col min="13579" max="13580" width="9.140625" style="1"/>
    <col min="13581" max="13581" width="9.140625" style="1" bestFit="1" customWidth="1"/>
    <col min="13582" max="13582" width="2.42578125" style="1" customWidth="1"/>
    <col min="13583" max="13585" width="9.140625" style="1"/>
    <col min="13586" max="13586" width="2.28515625" style="1" customWidth="1"/>
    <col min="13587" max="13587" width="9.5703125" style="1" customWidth="1"/>
    <col min="13588" max="13588" width="6.85546875" style="1" customWidth="1"/>
    <col min="13589" max="13589" width="6.7109375" style="1" customWidth="1"/>
    <col min="13590" max="13590" width="5.5703125" style="1" customWidth="1"/>
    <col min="13591" max="13593" width="9.140625" style="1"/>
    <col min="13594" max="13594" width="2.5703125" style="1" customWidth="1"/>
    <col min="13595" max="13597" width="9.140625" style="1"/>
    <col min="13598" max="13598" width="2.7109375" style="1" customWidth="1"/>
    <col min="13599" max="13601" width="9.140625" style="1"/>
    <col min="13602" max="13602" width="2.42578125" style="1" customWidth="1"/>
    <col min="13603" max="13605" width="9.140625" style="1"/>
    <col min="13606" max="13606" width="2.5703125" style="1" customWidth="1"/>
    <col min="13607" max="13825" width="9.140625" style="1"/>
    <col min="13826" max="13826" width="12.7109375" style="1" customWidth="1"/>
    <col min="13827" max="13827" width="9.140625" style="1" bestFit="1" customWidth="1"/>
    <col min="13828" max="13829" width="9.140625" style="1"/>
    <col min="13830" max="13830" width="2.140625" style="1" customWidth="1"/>
    <col min="13831" max="13831" width="9.28515625" style="1" customWidth="1"/>
    <col min="13832" max="13832" width="8.28515625" style="1" bestFit="1" customWidth="1"/>
    <col min="13833" max="13833" width="9.140625" style="1"/>
    <col min="13834" max="13834" width="5.28515625" style="1" customWidth="1"/>
    <col min="13835" max="13836" width="9.140625" style="1"/>
    <col min="13837" max="13837" width="9.140625" style="1" bestFit="1" customWidth="1"/>
    <col min="13838" max="13838" width="2.42578125" style="1" customWidth="1"/>
    <col min="13839" max="13841" width="9.140625" style="1"/>
    <col min="13842" max="13842" width="2.28515625" style="1" customWidth="1"/>
    <col min="13843" max="13843" width="9.5703125" style="1" customWidth="1"/>
    <col min="13844" max="13844" width="6.85546875" style="1" customWidth="1"/>
    <col min="13845" max="13845" width="6.7109375" style="1" customWidth="1"/>
    <col min="13846" max="13846" width="5.5703125" style="1" customWidth="1"/>
    <col min="13847" max="13849" width="9.140625" style="1"/>
    <col min="13850" max="13850" width="2.5703125" style="1" customWidth="1"/>
    <col min="13851" max="13853" width="9.140625" style="1"/>
    <col min="13854" max="13854" width="2.7109375" style="1" customWidth="1"/>
    <col min="13855" max="13857" width="9.140625" style="1"/>
    <col min="13858" max="13858" width="2.42578125" style="1" customWidth="1"/>
    <col min="13859" max="13861" width="9.140625" style="1"/>
    <col min="13862" max="13862" width="2.5703125" style="1" customWidth="1"/>
    <col min="13863" max="14081" width="9.140625" style="1"/>
    <col min="14082" max="14082" width="12.7109375" style="1" customWidth="1"/>
    <col min="14083" max="14083" width="9.140625" style="1" bestFit="1" customWidth="1"/>
    <col min="14084" max="14085" width="9.140625" style="1"/>
    <col min="14086" max="14086" width="2.140625" style="1" customWidth="1"/>
    <col min="14087" max="14087" width="9.28515625" style="1" customWidth="1"/>
    <col min="14088" max="14088" width="8.28515625" style="1" bestFit="1" customWidth="1"/>
    <col min="14089" max="14089" width="9.140625" style="1"/>
    <col min="14090" max="14090" width="5.28515625" style="1" customWidth="1"/>
    <col min="14091" max="14092" width="9.140625" style="1"/>
    <col min="14093" max="14093" width="9.140625" style="1" bestFit="1" customWidth="1"/>
    <col min="14094" max="14094" width="2.42578125" style="1" customWidth="1"/>
    <col min="14095" max="14097" width="9.140625" style="1"/>
    <col min="14098" max="14098" width="2.28515625" style="1" customWidth="1"/>
    <col min="14099" max="14099" width="9.5703125" style="1" customWidth="1"/>
    <col min="14100" max="14100" width="6.85546875" style="1" customWidth="1"/>
    <col min="14101" max="14101" width="6.7109375" style="1" customWidth="1"/>
    <col min="14102" max="14102" width="5.5703125" style="1" customWidth="1"/>
    <col min="14103" max="14105" width="9.140625" style="1"/>
    <col min="14106" max="14106" width="2.5703125" style="1" customWidth="1"/>
    <col min="14107" max="14109" width="9.140625" style="1"/>
    <col min="14110" max="14110" width="2.7109375" style="1" customWidth="1"/>
    <col min="14111" max="14113" width="9.140625" style="1"/>
    <col min="14114" max="14114" width="2.42578125" style="1" customWidth="1"/>
    <col min="14115" max="14117" width="9.140625" style="1"/>
    <col min="14118" max="14118" width="2.5703125" style="1" customWidth="1"/>
    <col min="14119" max="14337" width="9.140625" style="1"/>
    <col min="14338" max="14338" width="12.7109375" style="1" customWidth="1"/>
    <col min="14339" max="14339" width="9.140625" style="1" bestFit="1" customWidth="1"/>
    <col min="14340" max="14341" width="9.140625" style="1"/>
    <col min="14342" max="14342" width="2.140625" style="1" customWidth="1"/>
    <col min="14343" max="14343" width="9.28515625" style="1" customWidth="1"/>
    <col min="14344" max="14344" width="8.28515625" style="1" bestFit="1" customWidth="1"/>
    <col min="14345" max="14345" width="9.140625" style="1"/>
    <col min="14346" max="14346" width="5.28515625" style="1" customWidth="1"/>
    <col min="14347" max="14348" width="9.140625" style="1"/>
    <col min="14349" max="14349" width="9.140625" style="1" bestFit="1" customWidth="1"/>
    <col min="14350" max="14350" width="2.42578125" style="1" customWidth="1"/>
    <col min="14351" max="14353" width="9.140625" style="1"/>
    <col min="14354" max="14354" width="2.28515625" style="1" customWidth="1"/>
    <col min="14355" max="14355" width="9.5703125" style="1" customWidth="1"/>
    <col min="14356" max="14356" width="6.85546875" style="1" customWidth="1"/>
    <col min="14357" max="14357" width="6.7109375" style="1" customWidth="1"/>
    <col min="14358" max="14358" width="5.5703125" style="1" customWidth="1"/>
    <col min="14359" max="14361" width="9.140625" style="1"/>
    <col min="14362" max="14362" width="2.5703125" style="1" customWidth="1"/>
    <col min="14363" max="14365" width="9.140625" style="1"/>
    <col min="14366" max="14366" width="2.7109375" style="1" customWidth="1"/>
    <col min="14367" max="14369" width="9.140625" style="1"/>
    <col min="14370" max="14370" width="2.42578125" style="1" customWidth="1"/>
    <col min="14371" max="14373" width="9.140625" style="1"/>
    <col min="14374" max="14374" width="2.5703125" style="1" customWidth="1"/>
    <col min="14375" max="14593" width="9.140625" style="1"/>
    <col min="14594" max="14594" width="12.7109375" style="1" customWidth="1"/>
    <col min="14595" max="14595" width="9.140625" style="1" bestFit="1" customWidth="1"/>
    <col min="14596" max="14597" width="9.140625" style="1"/>
    <col min="14598" max="14598" width="2.140625" style="1" customWidth="1"/>
    <col min="14599" max="14599" width="9.28515625" style="1" customWidth="1"/>
    <col min="14600" max="14600" width="8.28515625" style="1" bestFit="1" customWidth="1"/>
    <col min="14601" max="14601" width="9.140625" style="1"/>
    <col min="14602" max="14602" width="5.28515625" style="1" customWidth="1"/>
    <col min="14603" max="14604" width="9.140625" style="1"/>
    <col min="14605" max="14605" width="9.140625" style="1" bestFit="1" customWidth="1"/>
    <col min="14606" max="14606" width="2.42578125" style="1" customWidth="1"/>
    <col min="14607" max="14609" width="9.140625" style="1"/>
    <col min="14610" max="14610" width="2.28515625" style="1" customWidth="1"/>
    <col min="14611" max="14611" width="9.5703125" style="1" customWidth="1"/>
    <col min="14612" max="14612" width="6.85546875" style="1" customWidth="1"/>
    <col min="14613" max="14613" width="6.7109375" style="1" customWidth="1"/>
    <col min="14614" max="14614" width="5.5703125" style="1" customWidth="1"/>
    <col min="14615" max="14617" width="9.140625" style="1"/>
    <col min="14618" max="14618" width="2.5703125" style="1" customWidth="1"/>
    <col min="14619" max="14621" width="9.140625" style="1"/>
    <col min="14622" max="14622" width="2.7109375" style="1" customWidth="1"/>
    <col min="14623" max="14625" width="9.140625" style="1"/>
    <col min="14626" max="14626" width="2.42578125" style="1" customWidth="1"/>
    <col min="14627" max="14629" width="9.140625" style="1"/>
    <col min="14630" max="14630" width="2.5703125" style="1" customWidth="1"/>
    <col min="14631" max="14849" width="9.140625" style="1"/>
    <col min="14850" max="14850" width="12.7109375" style="1" customWidth="1"/>
    <col min="14851" max="14851" width="9.140625" style="1" bestFit="1" customWidth="1"/>
    <col min="14852" max="14853" width="9.140625" style="1"/>
    <col min="14854" max="14854" width="2.140625" style="1" customWidth="1"/>
    <col min="14855" max="14855" width="9.28515625" style="1" customWidth="1"/>
    <col min="14856" max="14856" width="8.28515625" style="1" bestFit="1" customWidth="1"/>
    <col min="14857" max="14857" width="9.140625" style="1"/>
    <col min="14858" max="14858" width="5.28515625" style="1" customWidth="1"/>
    <col min="14859" max="14860" width="9.140625" style="1"/>
    <col min="14861" max="14861" width="9.140625" style="1" bestFit="1" customWidth="1"/>
    <col min="14862" max="14862" width="2.42578125" style="1" customWidth="1"/>
    <col min="14863" max="14865" width="9.140625" style="1"/>
    <col min="14866" max="14866" width="2.28515625" style="1" customWidth="1"/>
    <col min="14867" max="14867" width="9.5703125" style="1" customWidth="1"/>
    <col min="14868" max="14868" width="6.85546875" style="1" customWidth="1"/>
    <col min="14869" max="14869" width="6.7109375" style="1" customWidth="1"/>
    <col min="14870" max="14870" width="5.5703125" style="1" customWidth="1"/>
    <col min="14871" max="14873" width="9.140625" style="1"/>
    <col min="14874" max="14874" width="2.5703125" style="1" customWidth="1"/>
    <col min="14875" max="14877" width="9.140625" style="1"/>
    <col min="14878" max="14878" width="2.7109375" style="1" customWidth="1"/>
    <col min="14879" max="14881" width="9.140625" style="1"/>
    <col min="14882" max="14882" width="2.42578125" style="1" customWidth="1"/>
    <col min="14883" max="14885" width="9.140625" style="1"/>
    <col min="14886" max="14886" width="2.5703125" style="1" customWidth="1"/>
    <col min="14887" max="15105" width="9.140625" style="1"/>
    <col min="15106" max="15106" width="12.7109375" style="1" customWidth="1"/>
    <col min="15107" max="15107" width="9.140625" style="1" bestFit="1" customWidth="1"/>
    <col min="15108" max="15109" width="9.140625" style="1"/>
    <col min="15110" max="15110" width="2.140625" style="1" customWidth="1"/>
    <col min="15111" max="15111" width="9.28515625" style="1" customWidth="1"/>
    <col min="15112" max="15112" width="8.28515625" style="1" bestFit="1" customWidth="1"/>
    <col min="15113" max="15113" width="9.140625" style="1"/>
    <col min="15114" max="15114" width="5.28515625" style="1" customWidth="1"/>
    <col min="15115" max="15116" width="9.140625" style="1"/>
    <col min="15117" max="15117" width="9.140625" style="1" bestFit="1" customWidth="1"/>
    <col min="15118" max="15118" width="2.42578125" style="1" customWidth="1"/>
    <col min="15119" max="15121" width="9.140625" style="1"/>
    <col min="15122" max="15122" width="2.28515625" style="1" customWidth="1"/>
    <col min="15123" max="15123" width="9.5703125" style="1" customWidth="1"/>
    <col min="15124" max="15124" width="6.85546875" style="1" customWidth="1"/>
    <col min="15125" max="15125" width="6.7109375" style="1" customWidth="1"/>
    <col min="15126" max="15126" width="5.5703125" style="1" customWidth="1"/>
    <col min="15127" max="15129" width="9.140625" style="1"/>
    <col min="15130" max="15130" width="2.5703125" style="1" customWidth="1"/>
    <col min="15131" max="15133" width="9.140625" style="1"/>
    <col min="15134" max="15134" width="2.7109375" style="1" customWidth="1"/>
    <col min="15135" max="15137" width="9.140625" style="1"/>
    <col min="15138" max="15138" width="2.42578125" style="1" customWidth="1"/>
    <col min="15139" max="15141" width="9.140625" style="1"/>
    <col min="15142" max="15142" width="2.5703125" style="1" customWidth="1"/>
    <col min="15143" max="15361" width="9.140625" style="1"/>
    <col min="15362" max="15362" width="12.7109375" style="1" customWidth="1"/>
    <col min="15363" max="15363" width="9.140625" style="1" bestFit="1" customWidth="1"/>
    <col min="15364" max="15365" width="9.140625" style="1"/>
    <col min="15366" max="15366" width="2.140625" style="1" customWidth="1"/>
    <col min="15367" max="15367" width="9.28515625" style="1" customWidth="1"/>
    <col min="15368" max="15368" width="8.28515625" style="1" bestFit="1" customWidth="1"/>
    <col min="15369" max="15369" width="9.140625" style="1"/>
    <col min="15370" max="15370" width="5.28515625" style="1" customWidth="1"/>
    <col min="15371" max="15372" width="9.140625" style="1"/>
    <col min="15373" max="15373" width="9.140625" style="1" bestFit="1" customWidth="1"/>
    <col min="15374" max="15374" width="2.42578125" style="1" customWidth="1"/>
    <col min="15375" max="15377" width="9.140625" style="1"/>
    <col min="15378" max="15378" width="2.28515625" style="1" customWidth="1"/>
    <col min="15379" max="15379" width="9.5703125" style="1" customWidth="1"/>
    <col min="15380" max="15380" width="6.85546875" style="1" customWidth="1"/>
    <col min="15381" max="15381" width="6.7109375" style="1" customWidth="1"/>
    <col min="15382" max="15382" width="5.5703125" style="1" customWidth="1"/>
    <col min="15383" max="15385" width="9.140625" style="1"/>
    <col min="15386" max="15386" width="2.5703125" style="1" customWidth="1"/>
    <col min="15387" max="15389" width="9.140625" style="1"/>
    <col min="15390" max="15390" width="2.7109375" style="1" customWidth="1"/>
    <col min="15391" max="15393" width="9.140625" style="1"/>
    <col min="15394" max="15394" width="2.42578125" style="1" customWidth="1"/>
    <col min="15395" max="15397" width="9.140625" style="1"/>
    <col min="15398" max="15398" width="2.5703125" style="1" customWidth="1"/>
    <col min="15399" max="15617" width="9.140625" style="1"/>
    <col min="15618" max="15618" width="12.7109375" style="1" customWidth="1"/>
    <col min="15619" max="15619" width="9.140625" style="1" bestFit="1" customWidth="1"/>
    <col min="15620" max="15621" width="9.140625" style="1"/>
    <col min="15622" max="15622" width="2.140625" style="1" customWidth="1"/>
    <col min="15623" max="15623" width="9.28515625" style="1" customWidth="1"/>
    <col min="15624" max="15624" width="8.28515625" style="1" bestFit="1" customWidth="1"/>
    <col min="15625" max="15625" width="9.140625" style="1"/>
    <col min="15626" max="15626" width="5.28515625" style="1" customWidth="1"/>
    <col min="15627" max="15628" width="9.140625" style="1"/>
    <col min="15629" max="15629" width="9.140625" style="1" bestFit="1" customWidth="1"/>
    <col min="15630" max="15630" width="2.42578125" style="1" customWidth="1"/>
    <col min="15631" max="15633" width="9.140625" style="1"/>
    <col min="15634" max="15634" width="2.28515625" style="1" customWidth="1"/>
    <col min="15635" max="15635" width="9.5703125" style="1" customWidth="1"/>
    <col min="15636" max="15636" width="6.85546875" style="1" customWidth="1"/>
    <col min="15637" max="15637" width="6.7109375" style="1" customWidth="1"/>
    <col min="15638" max="15638" width="5.5703125" style="1" customWidth="1"/>
    <col min="15639" max="15641" width="9.140625" style="1"/>
    <col min="15642" max="15642" width="2.5703125" style="1" customWidth="1"/>
    <col min="15643" max="15645" width="9.140625" style="1"/>
    <col min="15646" max="15646" width="2.7109375" style="1" customWidth="1"/>
    <col min="15647" max="15649" width="9.140625" style="1"/>
    <col min="15650" max="15650" width="2.42578125" style="1" customWidth="1"/>
    <col min="15651" max="15653" width="9.140625" style="1"/>
    <col min="15654" max="15654" width="2.5703125" style="1" customWidth="1"/>
    <col min="15655" max="15873" width="9.140625" style="1"/>
    <col min="15874" max="15874" width="12.7109375" style="1" customWidth="1"/>
    <col min="15875" max="15875" width="9.140625" style="1" bestFit="1" customWidth="1"/>
    <col min="15876" max="15877" width="9.140625" style="1"/>
    <col min="15878" max="15878" width="2.140625" style="1" customWidth="1"/>
    <col min="15879" max="15879" width="9.28515625" style="1" customWidth="1"/>
    <col min="15880" max="15880" width="8.28515625" style="1" bestFit="1" customWidth="1"/>
    <col min="15881" max="15881" width="9.140625" style="1"/>
    <col min="15882" max="15882" width="5.28515625" style="1" customWidth="1"/>
    <col min="15883" max="15884" width="9.140625" style="1"/>
    <col min="15885" max="15885" width="9.140625" style="1" bestFit="1" customWidth="1"/>
    <col min="15886" max="15886" width="2.42578125" style="1" customWidth="1"/>
    <col min="15887" max="15889" width="9.140625" style="1"/>
    <col min="15890" max="15890" width="2.28515625" style="1" customWidth="1"/>
    <col min="15891" max="15891" width="9.5703125" style="1" customWidth="1"/>
    <col min="15892" max="15892" width="6.85546875" style="1" customWidth="1"/>
    <col min="15893" max="15893" width="6.7109375" style="1" customWidth="1"/>
    <col min="15894" max="15894" width="5.5703125" style="1" customWidth="1"/>
    <col min="15895" max="15897" width="9.140625" style="1"/>
    <col min="15898" max="15898" width="2.5703125" style="1" customWidth="1"/>
    <col min="15899" max="15901" width="9.140625" style="1"/>
    <col min="15902" max="15902" width="2.7109375" style="1" customWidth="1"/>
    <col min="15903" max="15905" width="9.140625" style="1"/>
    <col min="15906" max="15906" width="2.42578125" style="1" customWidth="1"/>
    <col min="15907" max="15909" width="9.140625" style="1"/>
    <col min="15910" max="15910" width="2.5703125" style="1" customWidth="1"/>
    <col min="15911" max="16129" width="9.140625" style="1"/>
    <col min="16130" max="16130" width="12.7109375" style="1" customWidth="1"/>
    <col min="16131" max="16131" width="9.140625" style="1" bestFit="1" customWidth="1"/>
    <col min="16132" max="16133" width="9.140625" style="1"/>
    <col min="16134" max="16134" width="2.140625" style="1" customWidth="1"/>
    <col min="16135" max="16135" width="9.28515625" style="1" customWidth="1"/>
    <col min="16136" max="16136" width="8.28515625" style="1" bestFit="1" customWidth="1"/>
    <col min="16137" max="16137" width="9.140625" style="1"/>
    <col min="16138" max="16138" width="5.28515625" style="1" customWidth="1"/>
    <col min="16139" max="16140" width="9.140625" style="1"/>
    <col min="16141" max="16141" width="9.140625" style="1" bestFit="1" customWidth="1"/>
    <col min="16142" max="16142" width="2.42578125" style="1" customWidth="1"/>
    <col min="16143" max="16145" width="9.140625" style="1"/>
    <col min="16146" max="16146" width="2.28515625" style="1" customWidth="1"/>
    <col min="16147" max="16147" width="9.5703125" style="1" customWidth="1"/>
    <col min="16148" max="16148" width="6.85546875" style="1" customWidth="1"/>
    <col min="16149" max="16149" width="6.7109375" style="1" customWidth="1"/>
    <col min="16150" max="16150" width="5.5703125" style="1" customWidth="1"/>
    <col min="16151" max="16153" width="9.140625" style="1"/>
    <col min="16154" max="16154" width="2.5703125" style="1" customWidth="1"/>
    <col min="16155" max="16157" width="9.140625" style="1"/>
    <col min="16158" max="16158" width="2.7109375" style="1" customWidth="1"/>
    <col min="16159" max="16161" width="9.140625" style="1"/>
    <col min="16162" max="16162" width="2.42578125" style="1" customWidth="1"/>
    <col min="16163" max="16165" width="9.140625" style="1"/>
    <col min="16166" max="16166" width="2.5703125" style="1" customWidth="1"/>
    <col min="16167" max="16384" width="9.140625" style="1"/>
  </cols>
  <sheetData>
    <row r="1" spans="2:41">
      <c r="B1" s="171" t="s">
        <v>267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2:41">
      <c r="B2" s="172" t="s">
        <v>268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2:41">
      <c r="B3" s="178" t="s">
        <v>269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</row>
    <row r="5" spans="2:41">
      <c r="B5" s="124"/>
      <c r="C5" s="179" t="s">
        <v>7</v>
      </c>
      <c r="D5" s="179"/>
      <c r="E5" s="179"/>
      <c r="F5" s="125"/>
      <c r="G5" s="179" t="s">
        <v>8</v>
      </c>
      <c r="H5" s="179"/>
      <c r="I5" s="179"/>
      <c r="J5" s="126"/>
      <c r="K5" s="179" t="s">
        <v>9</v>
      </c>
      <c r="L5" s="179"/>
      <c r="M5" s="179"/>
      <c r="N5" s="126"/>
      <c r="O5" s="179" t="s">
        <v>10</v>
      </c>
      <c r="P5" s="179"/>
      <c r="Q5" s="179"/>
      <c r="R5" s="126"/>
      <c r="S5" s="179" t="s">
        <v>12</v>
      </c>
      <c r="T5" s="179"/>
      <c r="U5" s="179"/>
      <c r="W5" s="180" t="s">
        <v>11</v>
      </c>
      <c r="X5" s="180"/>
      <c r="Y5" s="180"/>
      <c r="AA5" s="180" t="s">
        <v>270</v>
      </c>
      <c r="AB5" s="180"/>
      <c r="AC5" s="180"/>
      <c r="AE5" s="180" t="s">
        <v>271</v>
      </c>
      <c r="AF5" s="180"/>
      <c r="AG5" s="180"/>
      <c r="AI5" s="180" t="s">
        <v>16</v>
      </c>
      <c r="AJ5" s="180"/>
      <c r="AK5" s="180"/>
      <c r="AM5" s="180" t="s">
        <v>17</v>
      </c>
      <c r="AN5" s="180"/>
      <c r="AO5" s="180"/>
    </row>
    <row r="6" spans="2:41">
      <c r="C6" s="137" t="s">
        <v>272</v>
      </c>
      <c r="D6" s="137" t="s">
        <v>273</v>
      </c>
      <c r="E6" s="137" t="s">
        <v>274</v>
      </c>
      <c r="F6" s="138"/>
      <c r="G6" s="137" t="s">
        <v>275</v>
      </c>
      <c r="H6" s="137" t="s">
        <v>276</v>
      </c>
      <c r="I6" s="137" t="s">
        <v>277</v>
      </c>
      <c r="J6" s="138"/>
      <c r="K6" s="137" t="s">
        <v>276</v>
      </c>
      <c r="L6" s="137" t="s">
        <v>274</v>
      </c>
      <c r="M6" s="137" t="s">
        <v>277</v>
      </c>
      <c r="N6" s="138"/>
      <c r="O6" s="137" t="s">
        <v>272</v>
      </c>
      <c r="P6" s="137" t="s">
        <v>275</v>
      </c>
      <c r="Q6" s="137" t="s">
        <v>273</v>
      </c>
      <c r="R6" s="138"/>
      <c r="S6" s="137" t="s">
        <v>278</v>
      </c>
      <c r="T6" s="139" t="s">
        <v>279</v>
      </c>
      <c r="U6" s="139" t="s">
        <v>280</v>
      </c>
      <c r="W6" s="1" t="s">
        <v>281</v>
      </c>
      <c r="X6" s="1" t="s">
        <v>276</v>
      </c>
      <c r="Y6" s="1" t="s">
        <v>277</v>
      </c>
      <c r="AA6" s="1" t="s">
        <v>276</v>
      </c>
      <c r="AB6" s="1" t="s">
        <v>275</v>
      </c>
      <c r="AC6" s="1" t="s">
        <v>282</v>
      </c>
      <c r="AE6" s="1" t="s">
        <v>275</v>
      </c>
      <c r="AF6" s="1" t="s">
        <v>282</v>
      </c>
      <c r="AG6" s="1" t="s">
        <v>273</v>
      </c>
      <c r="AI6" s="1" t="s">
        <v>276</v>
      </c>
      <c r="AJ6" s="1" t="s">
        <v>282</v>
      </c>
      <c r="AK6" s="1" t="s">
        <v>277</v>
      </c>
      <c r="AM6" s="1" t="s">
        <v>276</v>
      </c>
      <c r="AN6" s="1" t="s">
        <v>275</v>
      </c>
      <c r="AO6" s="1" t="s">
        <v>277</v>
      </c>
    </row>
    <row r="7" spans="2:41" ht="8.25" customHeight="1"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2:41">
      <c r="B8" s="140" t="s">
        <v>30</v>
      </c>
      <c r="C8" s="35">
        <f>'[7]absolute dependence intl'!E12*'[7]absolute expo intl'!$D$10</f>
        <v>4.2138524607153434</v>
      </c>
      <c r="D8" s="35">
        <f>'[7]absolute dependence intl'!E12*'[7]absolute expo intl'!$D$12</f>
        <v>8.6697268681960047</v>
      </c>
      <c r="E8" s="35">
        <f>'[7]absolute dependence intl'!E12*'[7]absolute expo intl'!$D$13</f>
        <v>7.8545301868154409</v>
      </c>
      <c r="F8" s="35"/>
      <c r="G8" s="35">
        <f>'[7]absolute dependence intl'!F12*'[7]absolute expo intl'!$E$9</f>
        <v>3.6595210142646968</v>
      </c>
      <c r="H8" s="128">
        <f>'[7]absolute dependence intl'!F12*'[7]absolute expo intl'!$E$8</f>
        <v>2.4007493055140841</v>
      </c>
      <c r="I8" s="35">
        <f>'[7]absolute dependence intl'!F12*'[7]absolute expo intl'!$E$11</f>
        <v>2.2904669453032098</v>
      </c>
      <c r="K8" s="128">
        <f>'[7]absolute dependence intl'!G12*'[7]absolute expo intl'!$F$8</f>
        <v>0.81693966830767695</v>
      </c>
      <c r="L8" s="35">
        <f>'[7]absolute dependence intl'!G12*'[7]absolute expo intl'!$F$13</f>
        <v>0.84119702378325889</v>
      </c>
      <c r="M8" s="35">
        <f>'[7]absolute dependence intl'!G12*'[7]absolute expo intl'!$F$11</f>
        <v>0.94288265633415003</v>
      </c>
      <c r="O8" s="35">
        <f>'[7]absolute dependence intl'!H12*'[7]absolute expo intl'!$G$10</f>
        <v>5.2321943239435113E-2</v>
      </c>
      <c r="P8" s="35">
        <f>'[7]absolute dependence intl'!H12*'[7]absolute expo intl'!$G$9</f>
        <v>0.40700241442429985</v>
      </c>
      <c r="Q8" s="35">
        <f>'[7]absolute dependence intl'!H12*'[7]absolute expo intl'!$G$12</f>
        <v>0.17399893351936344</v>
      </c>
      <c r="S8" s="35">
        <f>'[7]absolute dependence intl'!J12*'[7]absolute expo intl'!$I$18</f>
        <v>1.5139536834091276</v>
      </c>
      <c r="T8" s="35">
        <f>'[7]absolute dependence intl'!J12*'[7]absolute expo intl'!$I$19</f>
        <v>1.1069899623535013</v>
      </c>
      <c r="U8" s="35">
        <f>'[7]absolute dependence intl'!J12*'[7]absolute expo intl'!$I$17</f>
        <v>1.212378973782249</v>
      </c>
    </row>
    <row r="9" spans="2:41">
      <c r="B9" s="43" t="s">
        <v>31</v>
      </c>
      <c r="C9" s="35">
        <f>'[7]absolute dependence intl'!E13*'[7]absolute expo intl'!$D$10</f>
        <v>0.87778646476937872</v>
      </c>
      <c r="D9" s="35">
        <f>'[7]absolute dependence intl'!E13*'[7]absolute expo intl'!$D$12</f>
        <v>1.8059884557177799</v>
      </c>
      <c r="E9" s="35">
        <f>'[7]absolute dependence intl'!E13*'[7]absolute expo intl'!$D$13</f>
        <v>1.6361750558154728</v>
      </c>
      <c r="G9" s="35">
        <f>'[7]absolute dependence intl'!F13*'[7]absolute expo intl'!$E$9</f>
        <v>1.8174142241820448</v>
      </c>
      <c r="H9" s="128">
        <f>'[7]absolute dependence intl'!F13*'[7]absolute expo intl'!$E$8</f>
        <v>1.1922751418912525</v>
      </c>
      <c r="I9" s="35">
        <f>'[7]absolute dependence intl'!F13*'[7]absolute expo intl'!$E$11</f>
        <v>1.1375060261128911</v>
      </c>
      <c r="K9" s="128">
        <f>'[7]absolute dependence intl'!G13*'[7]absolute expo intl'!$F$8</f>
        <v>0.26880216904076859</v>
      </c>
      <c r="L9" s="35">
        <f>'[7]absolute dependence intl'!G13*'[7]absolute expo intl'!$F$13</f>
        <v>0.27678370062747282</v>
      </c>
      <c r="M9" s="35">
        <f>'[7]absolute dependence intl'!G13*'[7]absolute expo intl'!$F$11</f>
        <v>0.31024188566895106</v>
      </c>
      <c r="O9" s="35">
        <f>'[7]absolute dependence intl'!H13*'[7]absolute expo intl'!$G$10</f>
        <v>9.1830601204658635E-2</v>
      </c>
      <c r="P9" s="35">
        <f>'[7]absolute dependence intl'!H13*'[7]absolute expo intl'!$G$9</f>
        <v>0.7143327272325255</v>
      </c>
      <c r="Q9" s="35">
        <f>'[7]absolute dependence intl'!H13*'[7]absolute expo intl'!$G$12</f>
        <v>0.30538672084353347</v>
      </c>
      <c r="S9" s="35">
        <f>'[7]absolute dependence intl'!J13*'[7]absolute expo intl'!$I$18</f>
        <v>1.2132519262647967</v>
      </c>
      <c r="T9" s="35">
        <f>'[7]absolute dependence intl'!J13*'[7]absolute expo intl'!$I$19</f>
        <v>0.88711941382306825</v>
      </c>
      <c r="U9" s="35">
        <f>'[7]absolute dependence intl'!J13*'[7]absolute expo intl'!$I$17</f>
        <v>0.97157604055100588</v>
      </c>
    </row>
    <row r="10" spans="2:41">
      <c r="B10" s="43" t="s">
        <v>283</v>
      </c>
      <c r="C10" s="35">
        <f>'[7]absolute dependence intl'!E14*'[7]absolute expo intl'!$D$10</f>
        <v>8.9125500225833996</v>
      </c>
      <c r="D10" s="35">
        <f>'[7]absolute dependence intl'!E14*'[7]absolute expo intl'!$D$12</f>
        <v>18.336990940070784</v>
      </c>
      <c r="E10" s="35">
        <f>'[7]absolute dependence intl'!E14*'[7]absolute expo intl'!$D$13</f>
        <v>16.612801194752816</v>
      </c>
      <c r="G10" s="35">
        <f>'[7]absolute dependence intl'!F14*'[7]absolute expo intl'!$E$9</f>
        <v>2.3579309748810124</v>
      </c>
      <c r="H10" s="128">
        <f>'[7]absolute dependence intl'!F14*'[7]absolute expo intl'!$E$8</f>
        <v>1.5468694204323774</v>
      </c>
      <c r="I10" s="35">
        <f>'[7]absolute dependence intl'!F14*'[7]absolute expo intl'!$E$11</f>
        <v>1.4758114343979798</v>
      </c>
      <c r="K10" s="128">
        <f>'[7]absolute dependence intl'!G14*'[7]absolute expo intl'!$F$8</f>
        <v>0.94258853831294265</v>
      </c>
      <c r="L10" s="35">
        <f>'[7]absolute dependence intl'!G14*'[7]absolute expo intl'!$F$13</f>
        <v>0.97057678044155837</v>
      </c>
      <c r="M10" s="35">
        <f>'[7]absolute dependence intl'!G14*'[7]absolute expo intl'!$F$11</f>
        <v>1.0879021050302442</v>
      </c>
      <c r="O10" s="35">
        <f>'[7]absolute dependence intl'!H14*'[7]absolute expo intl'!$G$10</f>
        <v>8.6989675109334558E-2</v>
      </c>
      <c r="P10" s="35">
        <f>'[7]absolute dependence intl'!H14*'[7]absolute expo intl'!$G$9</f>
        <v>0.67667608669396262</v>
      </c>
      <c r="Q10" s="35">
        <f>'[7]absolute dependence intl'!H14*'[7]absolute expo intl'!$G$12</f>
        <v>0.28928800726980691</v>
      </c>
      <c r="S10" s="35">
        <f>'[7]absolute dependence intl'!J14*'[7]absolute expo intl'!$I$18</f>
        <v>0.21924794759453825</v>
      </c>
      <c r="T10" s="35">
        <f>'[7]absolute dependence intl'!J14*'[7]absolute expo intl'!$I$19</f>
        <v>0.16031222085158875</v>
      </c>
      <c r="U10" s="35">
        <f>'[7]absolute dependence intl'!J14*'[7]absolute expo intl'!$I$17</f>
        <v>0.17557446084478284</v>
      </c>
    </row>
    <row r="11" spans="2:41">
      <c r="B11" s="43" t="s">
        <v>34</v>
      </c>
      <c r="C11" s="35">
        <f>'[7]absolute dependence intl'!E15*'[7]absolute expo intl'!$D$10</f>
        <v>22.034665088082555</v>
      </c>
      <c r="D11" s="35">
        <f>'[7]absolute dependence intl'!E15*'[7]absolute expo intl'!$D$12</f>
        <v>45.33488766557808</v>
      </c>
      <c r="E11" s="35">
        <f>'[7]absolute dependence intl'!E15*'[7]absolute expo intl'!$D$13</f>
        <v>41.072140921927783</v>
      </c>
      <c r="G11" s="35">
        <f>'[7]absolute dependence intl'!F15*'[7]absolute expo intl'!$E$9</f>
        <v>10.601677839356432</v>
      </c>
      <c r="H11" s="128">
        <f>'[7]absolute dependence intl'!F15*'[7]absolute expo intl'!$E$8</f>
        <v>6.9550005617970321</v>
      </c>
      <c r="I11" s="35">
        <f>'[7]absolute dependence intl'!F15*'[7]absolute expo intl'!$E$11</f>
        <v>6.6355111942644704</v>
      </c>
      <c r="K11" s="128">
        <f>'[7]absolute dependence intl'!G15*'[7]absolute expo intl'!$F$8</f>
        <v>2.8630622318998724</v>
      </c>
      <c r="L11" s="35">
        <f>'[7]absolute dependence intl'!G15*'[7]absolute expo intl'!$F$13</f>
        <v>2.9480750192600178</v>
      </c>
      <c r="M11" s="35">
        <f>'[7]absolute dependence intl'!G15*'[7]absolute expo intl'!$F$11</f>
        <v>3.3044444127140009</v>
      </c>
      <c r="O11" s="35">
        <f>'[7]absolute dependence intl'!H15*'[7]absolute expo intl'!$G$10</f>
        <v>0.19004485646044403</v>
      </c>
      <c r="P11" s="35">
        <f>'[7]absolute dependence intl'!H15*'[7]absolute expo intl'!$G$9</f>
        <v>1.4783226814485437</v>
      </c>
      <c r="Q11" s="35">
        <f>'[7]absolute dependence intl'!H15*'[7]absolute expo intl'!$G$12</f>
        <v>0.63200256522648945</v>
      </c>
      <c r="S11" s="35">
        <f>'[7]absolute dependence intl'!J15*'[7]absolute expo intl'!$I$18</f>
        <v>0.52189097220503133</v>
      </c>
      <c r="T11" s="35">
        <f>'[7]absolute dependence intl'!J15*'[7]absolute expo intl'!$I$19</f>
        <v>0.38160220752126922</v>
      </c>
      <c r="U11" s="35">
        <f>'[7]absolute dependence intl'!J15*'[7]absolute expo intl'!$I$17</f>
        <v>0.41793196729993271</v>
      </c>
    </row>
    <row r="12" spans="2:41">
      <c r="B12" s="43" t="s">
        <v>35</v>
      </c>
      <c r="C12" s="35">
        <f>'[7]absolute dependence intl'!E16*'[7]absolute expo intl'!$D$10</f>
        <v>19.333494484349846</v>
      </c>
      <c r="D12" s="35">
        <f>'[7]absolute dependence intl'!E16*'[7]absolute expo intl'!$D$12</f>
        <v>39.777405153533223</v>
      </c>
      <c r="E12" s="35">
        <f>'[7]absolute dependence intl'!E16*'[7]absolute expo intl'!$D$13</f>
        <v>36.037217121307734</v>
      </c>
      <c r="G12" s="35">
        <f>'[7]absolute dependence intl'!F16*'[7]absolute expo intl'!$E$9</f>
        <v>6.6017112421673891</v>
      </c>
      <c r="H12" s="128">
        <f>'[7]absolute dependence intl'!F16*'[7]absolute expo intl'!$E$8</f>
        <v>4.3309093233947209</v>
      </c>
      <c r="I12" s="35">
        <f>'[7]absolute dependence intl'!F16*'[7]absolute expo intl'!$E$11</f>
        <v>4.1319618943790228</v>
      </c>
      <c r="K12" s="128">
        <f>'[7]absolute dependence intl'!G16*'[7]absolute expo intl'!$F$8</f>
        <v>1.6332893582086208</v>
      </c>
      <c r="L12" s="35">
        <f>'[7]absolute dependence intl'!G16*'[7]absolute expo intl'!$F$13</f>
        <v>1.6817865509555765</v>
      </c>
      <c r="M12" s="35">
        <f>'[7]absolute dependence intl'!G16*'[7]absolute expo intl'!$F$11</f>
        <v>1.8850843806130937</v>
      </c>
      <c r="O12" s="35">
        <f>'[7]absolute dependence intl'!H16*'[7]absolute expo intl'!$G$10</f>
        <v>0.30500904489827807</v>
      </c>
      <c r="P12" s="35">
        <f>'[7]absolute dependence intl'!H16*'[7]absolute expo intl'!$G$9</f>
        <v>2.3726071703178797</v>
      </c>
      <c r="Q12" s="35">
        <f>'[7]absolute dependence intl'!H16*'[7]absolute expo intl'!$G$12</f>
        <v>1.01432105232017</v>
      </c>
      <c r="S12" s="35">
        <f>'[7]absolute dependence intl'!J16*'[7]absolute expo intl'!$I$18</f>
        <v>0.136400371846013</v>
      </c>
      <c r="T12" s="35">
        <f>'[7]absolute dependence intl'!J16*'[7]absolute expo intl'!$I$19</f>
        <v>9.9734783269467608E-2</v>
      </c>
      <c r="U12" s="35">
        <f>'[7]absolute dependence intl'!J16*'[7]absolute expo intl'!$I$17</f>
        <v>0.10922985600841362</v>
      </c>
    </row>
    <row r="13" spans="2:41">
      <c r="B13" s="43" t="s">
        <v>36</v>
      </c>
      <c r="C13" s="35">
        <f>'[7]absolute dependence intl'!E17*'[7]absolute expo intl'!$D$10</f>
        <v>56.693451815166597</v>
      </c>
      <c r="D13" s="35">
        <f>'[7]absolute dependence intl'!E17*'[7]absolute expo intl'!$D$12</f>
        <v>116.64308303031703</v>
      </c>
      <c r="E13" s="35">
        <f>'[7]absolute dependence intl'!E17*'[7]absolute expo intl'!$D$13</f>
        <v>105.6753725547853</v>
      </c>
      <c r="G13" s="35">
        <f>'[7]absolute dependence intl'!F17*'[7]absolute expo intl'!$E$9</f>
        <v>17.403024098307291</v>
      </c>
      <c r="H13" s="128">
        <f>'[7]absolute dependence intl'!F17*'[7]absolute expo intl'!$E$8</f>
        <v>11.41687610345666</v>
      </c>
      <c r="I13" s="35">
        <f>'[7]absolute dependence intl'!F17*'[7]absolute expo intl'!$E$11</f>
        <v>10.892423158689605</v>
      </c>
      <c r="K13" s="128">
        <f>'[7]absolute dependence intl'!G17*'[7]absolute expo intl'!$F$8</f>
        <v>6.8918117317094483</v>
      </c>
      <c r="L13" s="35">
        <f>'[7]absolute dependence intl'!G17*'[7]absolute expo intl'!$F$13</f>
        <v>7.0964500098251095</v>
      </c>
      <c r="M13" s="35">
        <f>'[7]absolute dependence intl'!G17*'[7]absolute expo intl'!$F$11</f>
        <v>7.9542835348053069</v>
      </c>
      <c r="O13" s="35">
        <f>'[7]absolute dependence intl'!H17*'[7]absolute expo intl'!$G$10</f>
        <v>0.52891991296963736</v>
      </c>
      <c r="P13" s="35">
        <f>'[7]absolute dependence intl'!H17*'[7]absolute expo intl'!$G$9</f>
        <v>4.1143670950944813</v>
      </c>
      <c r="Q13" s="35">
        <f>'[7]absolute dependence intl'!H17*'[7]absolute expo intl'!$G$12</f>
        <v>1.7589465351605515</v>
      </c>
      <c r="S13" s="35">
        <f>'[7]absolute dependence intl'!J17*'[7]absolute expo intl'!$I$18</f>
        <v>3.2531023900363054E-2</v>
      </c>
      <c r="T13" s="35">
        <f>'[7]absolute dependence intl'!J17*'[7]absolute expo intl'!$I$19</f>
        <v>2.3786405963023158E-2</v>
      </c>
      <c r="U13" s="35">
        <f>'[7]absolute dependence intl'!J17*'[7]absolute expo intl'!$I$17</f>
        <v>2.6050948456756595E-2</v>
      </c>
    </row>
    <row r="14" spans="2:41">
      <c r="B14" s="43" t="s">
        <v>37</v>
      </c>
      <c r="C14" s="35">
        <f>'[7]absolute dependence intl'!E18*'[7]absolute expo intl'!$D$10</f>
        <v>0.44959922690651966</v>
      </c>
      <c r="D14" s="35">
        <f>'[7]absolute dependence intl'!E18*'[7]absolute expo intl'!$D$12</f>
        <v>0.92502111399740328</v>
      </c>
      <c r="E14" s="35">
        <f>'[7]absolute dependence intl'!E18*'[7]absolute expo intl'!$D$13</f>
        <v>0.83804327100400067</v>
      </c>
      <c r="G14" s="35">
        <f>'[7]absolute dependence intl'!F18*'[7]absolute expo intl'!$E$9</f>
        <v>1.5936788833614437</v>
      </c>
      <c r="H14" s="128">
        <f>'[7]absolute dependence intl'!F18*'[7]absolute expo intl'!$E$8</f>
        <v>1.0454984293104832</v>
      </c>
      <c r="I14" s="35">
        <f>'[7]absolute dependence intl'!F18*'[7]absolute expo intl'!$E$11</f>
        <v>0.99747174276045547</v>
      </c>
      <c r="K14" s="128">
        <f>'[7]absolute dependence intl'!G18*'[7]absolute expo intl'!$F$8</f>
        <v>0.16196064523987472</v>
      </c>
      <c r="L14" s="35">
        <f>'[7]absolute dependence intl'!G18*'[7]absolute expo intl'!$F$13</f>
        <v>0.16676973591945551</v>
      </c>
      <c r="M14" s="35">
        <f>'[7]absolute dependence intl'!G18*'[7]absolute expo intl'!$F$11</f>
        <v>0.18692920582704792</v>
      </c>
      <c r="O14" s="35">
        <f>'[7]absolute dependence intl'!H18*'[7]absolute expo intl'!$G$10</f>
        <v>7.9105296050406823E-2</v>
      </c>
      <c r="P14" s="35">
        <f>'[7]absolute dependence intl'!H18*'[7]absolute expo intl'!$G$9</f>
        <v>0.61534500618467869</v>
      </c>
      <c r="Q14" s="35">
        <f>'[7]absolute dependence intl'!H18*'[7]absolute expo intl'!$G$12</f>
        <v>0.26306815642371206</v>
      </c>
      <c r="S14" s="35">
        <f>'[7]absolute dependence intl'!J18*'[7]absolute expo intl'!$I$18</f>
        <v>0.10735145945621292</v>
      </c>
      <c r="T14" s="35">
        <f>'[7]absolute dependence intl'!J18*'[7]absolute expo intl'!$I$19</f>
        <v>7.8494467409616464E-2</v>
      </c>
      <c r="U14" s="35">
        <f>'[7]absolute dependence intl'!J18*'[7]absolute expo intl'!$I$17</f>
        <v>8.5967393636822723E-2</v>
      </c>
    </row>
    <row r="15" spans="2:41">
      <c r="B15" s="140" t="s">
        <v>38</v>
      </c>
      <c r="C15" s="35">
        <f>'[7]absolute dependence intl'!E19*'[7]absolute expo intl'!$D$10</f>
        <v>17.345524606006983</v>
      </c>
      <c r="D15" s="35">
        <f>'[7]absolute dependence intl'!E19*'[7]absolute expo intl'!$D$12</f>
        <v>35.687286662648134</v>
      </c>
      <c r="E15" s="35">
        <f>'[7]absolute dependence intl'!E19*'[7]absolute expo intl'!$D$13</f>
        <v>32.331684104787954</v>
      </c>
      <c r="G15" s="35">
        <f>'[7]absolute dependence intl'!F19*'[7]absolute expo intl'!$E$9</f>
        <v>2.6018940850064118</v>
      </c>
      <c r="H15" s="128">
        <f>'[7]absolute dependence intl'!F19*'[7]absolute expo intl'!$E$8</f>
        <v>1.7069161218781654</v>
      </c>
      <c r="I15" s="35">
        <f>'[7]absolute dependence intl'!F19*'[7]absolute expo intl'!$E$11</f>
        <v>1.6285061278940554</v>
      </c>
      <c r="K15" s="128">
        <f>'[7]absolute dependence intl'!G19*'[7]absolute expo intl'!$F$8</f>
        <v>2.206439699799541</v>
      </c>
      <c r="L15" s="35">
        <f>'[7]absolute dependence intl'!G19*'[7]absolute expo intl'!$F$13</f>
        <v>2.2719554217185753</v>
      </c>
      <c r="M15" s="35">
        <f>'[7]absolute dependence intl'!G19*'[7]absolute expo intl'!$F$11</f>
        <v>2.5465940826423275</v>
      </c>
      <c r="O15" s="35">
        <f>'[7]absolute dependence intl'!H19*'[7]absolute expo intl'!$G$10</f>
        <v>6.6307907994875195E-2</v>
      </c>
      <c r="P15" s="35">
        <f>'[7]absolute dependence intl'!H19*'[7]absolute expo intl'!$G$9</f>
        <v>0.51579656599982782</v>
      </c>
      <c r="Q15" s="35">
        <f>'[7]absolute dependence intl'!H19*'[7]absolute expo intl'!$G$12</f>
        <v>0.22050987713148476</v>
      </c>
      <c r="S15" s="35">
        <f>'[7]absolute dependence intl'!J19*'[7]absolute expo intl'!$I$18</f>
        <v>0.33381621643755682</v>
      </c>
      <c r="T15" s="35">
        <f>'[7]absolute dependence intl'!J19*'[7]absolute expo intl'!$I$19</f>
        <v>0.24408355745407437</v>
      </c>
      <c r="U15" s="35">
        <f>'[7]absolute dependence intl'!J19*'[7]absolute expo intl'!$I$17</f>
        <v>0.26732109862509573</v>
      </c>
    </row>
    <row r="16" spans="2:41">
      <c r="B16" s="140" t="s">
        <v>40</v>
      </c>
      <c r="C16" s="35">
        <f>'[7]absolute dependence intl'!E20*'[7]absolute expo intl'!$D$10</f>
        <v>5.4332035720961365</v>
      </c>
      <c r="D16" s="35">
        <f>'[7]absolute dependence intl'!E20*'[7]absolute expo intl'!$D$12</f>
        <v>11.178462328361622</v>
      </c>
      <c r="E16" s="35">
        <f>'[7]absolute dependence intl'!E20*'[7]absolute expo intl'!$D$13</f>
        <v>10.127374383890515</v>
      </c>
      <c r="G16" s="35">
        <f>'[7]absolute dependence intl'!F20*'[7]absolute expo intl'!$E$9</f>
        <v>1.5712113920598487</v>
      </c>
      <c r="H16" s="128">
        <f>'[7]absolute dependence intl'!F20*'[7]absolute expo intl'!$E$8</f>
        <v>1.0307591194585393</v>
      </c>
      <c r="I16" s="35">
        <f>'[7]absolute dependence intl'!F20*'[7]absolute expo intl'!$E$11</f>
        <v>0.9834095073013347</v>
      </c>
      <c r="K16" s="128">
        <f>'[7]absolute dependence intl'!G20*'[7]absolute expo intl'!$F$8</f>
        <v>0.51647748299746032</v>
      </c>
      <c r="L16" s="35">
        <f>'[7]absolute dependence intl'!G20*'[7]absolute expo intl'!$F$13</f>
        <v>0.53181322734459957</v>
      </c>
      <c r="M16" s="35">
        <f>'[7]absolute dependence intl'!G20*'[7]absolute expo intl'!$F$11</f>
        <v>0.59609990798245216</v>
      </c>
      <c r="O16" s="35">
        <f>'[7]absolute dependence intl'!H20*'[7]absolute expo intl'!$G$10</f>
        <v>7.058539787783083E-2</v>
      </c>
      <c r="P16" s="35">
        <f>'[7]absolute dependence intl'!H20*'[7]absolute expo intl'!$G$9</f>
        <v>0.54907034373532881</v>
      </c>
      <c r="Q16" s="35">
        <f>'[7]absolute dependence intl'!H20*'[7]absolute expo intl'!$G$12</f>
        <v>0.2347348586916724</v>
      </c>
      <c r="S16" s="35">
        <f>'[7]absolute dependence intl'!J20*'[7]absolute expo intl'!$I$18</f>
        <v>2.7869014076894025</v>
      </c>
      <c r="T16" s="35">
        <f>'[7]absolute dependence intl'!J20*'[7]absolute expo intl'!$I$19</f>
        <v>2.0377584322355444</v>
      </c>
      <c r="U16" s="35">
        <f>'[7]absolute dependence intl'!J20*'[7]absolute expo intl'!$I$17</f>
        <v>2.2317596011777785</v>
      </c>
    </row>
    <row r="17" spans="2:21">
      <c r="B17" s="140" t="s">
        <v>41</v>
      </c>
      <c r="C17" s="35">
        <f>'[7]absolute dependence intl'!E21*'[7]absolute expo intl'!$D$10</f>
        <v>4.229322053767369</v>
      </c>
      <c r="D17" s="35">
        <f>'[7]absolute dependence intl'!E21*'[7]absolute expo intl'!$D$12</f>
        <v>8.7015545479198568</v>
      </c>
      <c r="E17" s="35">
        <f>'[7]absolute dependence intl'!E21*'[7]absolute expo intl'!$D$13</f>
        <v>7.8833651749261211</v>
      </c>
      <c r="G17" s="35">
        <f>'[7]absolute dependence intl'!F21*'[7]absolute expo intl'!$E$9</f>
        <v>7.890764757779591</v>
      </c>
      <c r="H17" s="128">
        <f>'[7]absolute dependence intl'!F21*'[7]absolute expo intl'!$E$8</f>
        <v>5.1765648942504319</v>
      </c>
      <c r="I17" s="35">
        <f>'[7]absolute dependence intl'!F21*'[7]absolute expo intl'!$E$11</f>
        <v>4.9387708884325505</v>
      </c>
      <c r="K17" s="128">
        <f>'[7]absolute dependence intl'!G21*'[7]absolute expo intl'!$F$8</f>
        <v>1.120630140862628</v>
      </c>
      <c r="L17" s="35">
        <f>'[7]absolute dependence intl'!G21*'[7]absolute expo intl'!$F$13</f>
        <v>1.1539049648650761</v>
      </c>
      <c r="M17" s="35">
        <f>'[7]absolute dependence intl'!G21*'[7]absolute expo intl'!$F$11</f>
        <v>1.2933913787948423</v>
      </c>
      <c r="O17" s="35">
        <f>'[7]absolute dependence intl'!H21*'[7]absolute expo intl'!$G$10</f>
        <v>1.2913310398482349E-2</v>
      </c>
      <c r="P17" s="35">
        <f>'[7]absolute dependence intl'!H21*'[7]absolute expo intl'!$G$9</f>
        <v>0.10045017797487822</v>
      </c>
      <c r="Q17" s="35">
        <f>'[7]absolute dependence intl'!H21*'[7]absolute expo intl'!$G$12</f>
        <v>4.2943784164479235E-2</v>
      </c>
      <c r="S17" s="35">
        <f>'[7]absolute dependence intl'!J21*'[7]absolute expo intl'!$I$18</f>
        <v>157.4076133975926</v>
      </c>
      <c r="T17" s="35">
        <f>'[7]absolute dependence intl'!J21*'[7]absolute expo intl'!$I$19</f>
        <v>115.09509831026115</v>
      </c>
      <c r="U17" s="35">
        <f>'[7]absolute dependence intl'!J21*'[7]absolute expo intl'!$I$17</f>
        <v>126.0525225360641</v>
      </c>
    </row>
    <row r="18" spans="2:21">
      <c r="B18" s="140" t="s">
        <v>42</v>
      </c>
      <c r="C18" s="35">
        <f>'[7]absolute dependence intl'!E22*'[7]absolute expo intl'!$D$10</f>
        <v>2.0738539733233647</v>
      </c>
      <c r="D18" s="35">
        <f>'[7]absolute dependence intl'!E22*'[7]absolute expo intl'!$D$12</f>
        <v>4.2668194201997238</v>
      </c>
      <c r="E18" s="35">
        <f>'[7]absolute dependence intl'!E22*'[7]absolute expo intl'!$D$13</f>
        <v>3.865619118935709</v>
      </c>
      <c r="G18" s="35">
        <f>'[7]absolute dependence intl'!F22*'[7]absolute expo intl'!$E$9</f>
        <v>2.9082399172318891</v>
      </c>
      <c r="H18" s="128">
        <f>'[7]absolute dependence intl'!F22*'[7]absolute expo intl'!$E$8</f>
        <v>1.9078876536976714</v>
      </c>
      <c r="I18" s="35">
        <f>'[7]absolute dependence intl'!F22*'[7]absolute expo intl'!$E$11</f>
        <v>1.8202457025019756</v>
      </c>
      <c r="K18" s="128">
        <f>'[7]absolute dependence intl'!G22*'[7]absolute expo intl'!$F$8</f>
        <v>0.76543239028696453</v>
      </c>
      <c r="L18" s="35">
        <f>'[7]absolute dependence intl'!G22*'[7]absolute expo intl'!$F$13</f>
        <v>0.78816034230596521</v>
      </c>
      <c r="M18" s="35">
        <f>'[7]absolute dependence intl'!G22*'[7]absolute expo intl'!$F$11</f>
        <v>0.8834347913267917</v>
      </c>
      <c r="O18" s="35">
        <f>'[7]absolute dependence intl'!H22*'[7]absolute expo intl'!$G$10</f>
        <v>4.5820227175307621E-3</v>
      </c>
      <c r="P18" s="35">
        <f>'[7]absolute dependence intl'!H22*'[7]absolute expo intl'!$G$9</f>
        <v>3.5642680556566921E-2</v>
      </c>
      <c r="Q18" s="35">
        <f>'[7]absolute dependence intl'!H22*'[7]absolute expo intl'!$G$12</f>
        <v>1.5237718954041963E-2</v>
      </c>
      <c r="S18" s="35">
        <f>'[7]absolute dependence intl'!J22*'[7]absolute expo intl'!$I$18</f>
        <v>251.08575589182576</v>
      </c>
      <c r="T18" s="35">
        <f>'[7]absolute dependence intl'!J22*'[7]absolute expo intl'!$I$19</f>
        <v>183.59175350483966</v>
      </c>
      <c r="U18" s="35">
        <f>'[7]absolute dependence intl'!J22*'[7]absolute expo intl'!$I$17</f>
        <v>201.07028001939779</v>
      </c>
    </row>
    <row r="19" spans="2:21">
      <c r="B19" s="140" t="s">
        <v>43</v>
      </c>
      <c r="C19" s="35">
        <f>'[7]absolute dependence intl'!E23*'[7]absolute expo intl'!$D$10</f>
        <v>1.8374413403266445</v>
      </c>
      <c r="D19" s="35">
        <f>'[7]absolute dependence intl'!E23*'[7]absolute expo intl'!$D$12</f>
        <v>3.7804158321812</v>
      </c>
      <c r="E19" s="35">
        <f>'[7]absolute dependence intl'!E23*'[7]absolute expo intl'!$D$13</f>
        <v>3.4249510652416717</v>
      </c>
      <c r="G19" s="35">
        <f>'[7]absolute dependence intl'!F23*'[7]absolute expo intl'!$E$9</f>
        <v>4.7062026173411544</v>
      </c>
      <c r="H19" s="128">
        <f>'[7]absolute dependence intl'!F23*'[7]absolute expo intl'!$E$8</f>
        <v>3.0874020455544553</v>
      </c>
      <c r="I19" s="35">
        <f>'[7]absolute dependence intl'!F23*'[7]absolute expo intl'!$E$11</f>
        <v>2.9455771645801732</v>
      </c>
      <c r="K19" s="128">
        <f>'[7]absolute dependence intl'!G23*'[7]absolute expo intl'!$F$8</f>
        <v>0.50212938810939467</v>
      </c>
      <c r="L19" s="35">
        <f>'[7]absolute dependence intl'!G23*'[7]absolute expo intl'!$F$13</f>
        <v>0.51703909507384904</v>
      </c>
      <c r="M19" s="35">
        <f>'[7]absolute dependence intl'!G23*'[7]absolute expo intl'!$F$11</f>
        <v>0.57953984810750603</v>
      </c>
      <c r="O19" s="35">
        <f>'[7]absolute dependence intl'!H23*'[7]absolute expo intl'!$G$10</f>
        <v>8.0093350661601826E-3</v>
      </c>
      <c r="P19" s="35">
        <f>'[7]absolute dependence intl'!H23*'[7]absolute expo intl'!$G$9</f>
        <v>6.230308945030686E-2</v>
      </c>
      <c r="Q19" s="35">
        <f>'[7]absolute dependence intl'!H23*'[7]absolute expo intl'!$G$12</f>
        <v>2.6635397567969957E-2</v>
      </c>
      <c r="S19" s="35">
        <f>'[7]absolute dependence intl'!J23*'[7]absolute expo intl'!$I$18</f>
        <v>101.87833543041845</v>
      </c>
      <c r="T19" s="35">
        <f>'[7]absolute dependence intl'!J23*'[7]absolute expo intl'!$I$19</f>
        <v>74.492566013513454</v>
      </c>
      <c r="U19" s="35">
        <f>'[7]absolute dependence intl'!J23*'[7]absolute expo intl'!$I$17</f>
        <v>81.584498332632279</v>
      </c>
    </row>
    <row r="20" spans="2:21">
      <c r="B20" s="140" t="s">
        <v>44</v>
      </c>
      <c r="C20" s="35">
        <f>'[7]absolute dependence intl'!E24*'[7]absolute expo intl'!$D$10</f>
        <v>12.43721484658378</v>
      </c>
      <c r="D20" s="35">
        <f>'[7]absolute dependence intl'!E24*'[7]absolute expo intl'!$D$12</f>
        <v>25.588759152390665</v>
      </c>
      <c r="E20" s="35">
        <f>'[7]absolute dependence intl'!E24*'[7]absolute expo intl'!$D$13</f>
        <v>23.182700477324705</v>
      </c>
      <c r="G20" s="35">
        <f>'[7]absolute dependence intl'!F24*'[7]absolute expo intl'!$E$9</f>
        <v>2.8604445778104184</v>
      </c>
      <c r="H20" s="128">
        <f>'[7]absolute dependence intl'!F24*'[7]absolute expo intl'!$E$8</f>
        <v>1.8765325590075099</v>
      </c>
      <c r="I20" s="35">
        <f>'[7]absolute dependence intl'!F24*'[7]absolute expo intl'!$E$11</f>
        <v>1.7903309555562139</v>
      </c>
      <c r="K20" s="128">
        <f>'[7]absolute dependence intl'!G24*'[7]absolute expo intl'!$F$8</f>
        <v>3.3003778014576408</v>
      </c>
      <c r="L20" s="35">
        <f>'[7]absolute dependence intl'!G24*'[7]absolute expo intl'!$F$13</f>
        <v>3.3983757817730318</v>
      </c>
      <c r="M20" s="35">
        <f>'[7]absolute dependence intl'!G24*'[7]absolute expo intl'!$F$11</f>
        <v>3.8091784608660308</v>
      </c>
      <c r="O20" s="35">
        <f>'[7]absolute dependence intl'!H24*'[7]absolute expo intl'!$G$10</f>
        <v>0.16337732031060934</v>
      </c>
      <c r="P20" s="35">
        <f>'[7]absolute dependence intl'!H24*'[7]absolute expo intl'!$G$9</f>
        <v>1.2708810053995254</v>
      </c>
      <c r="Q20" s="35">
        <f>'[7]absolute dependence intl'!H24*'[7]absolute expo intl'!$G$12</f>
        <v>0.54331849574485291</v>
      </c>
      <c r="S20" s="35">
        <f>'[7]absolute dependence intl'!J24*'[7]absolute expo intl'!$I$18</f>
        <v>0.10846103052552325</v>
      </c>
      <c r="T20" s="35">
        <f>'[7]absolute dependence intl'!J24*'[7]absolute expo intl'!$I$19</f>
        <v>7.930577626913092E-2</v>
      </c>
      <c r="U20" s="35">
        <f>'[7]absolute dependence intl'!J24*'[7]absolute expo intl'!$I$17</f>
        <v>8.6855941714013396E-2</v>
      </c>
    </row>
    <row r="21" spans="2:21">
      <c r="B21" s="140" t="s">
        <v>45</v>
      </c>
      <c r="C21" s="35">
        <f>'[7]absolute dependence intl'!E25*'[7]absolute expo intl'!$D$10</f>
        <v>14.884695614526324</v>
      </c>
      <c r="D21" s="35">
        <f>'[7]absolute dependence intl'!E25*'[7]absolute expo intl'!$D$12</f>
        <v>30.624291357431922</v>
      </c>
      <c r="E21" s="35">
        <f>'[7]absolute dependence intl'!E25*'[7]absolute expo intl'!$D$13</f>
        <v>27.744751890532349</v>
      </c>
      <c r="G21" s="35">
        <f>'[7]absolute dependence intl'!F25*'[7]absolute expo intl'!$E$9</f>
        <v>4.1727341390958737</v>
      </c>
      <c r="H21" s="128">
        <f>'[7]absolute dependence intl'!F25*'[7]absolute expo intl'!$E$8</f>
        <v>2.73743163312376</v>
      </c>
      <c r="I21" s="35">
        <f>'[7]absolute dependence intl'!F25*'[7]absolute expo intl'!$E$11</f>
        <v>2.6116832175255928</v>
      </c>
      <c r="K21" s="128">
        <f>'[7]absolute dependence intl'!G25*'[7]absolute expo intl'!$F$8</f>
        <v>2.68357139237659</v>
      </c>
      <c r="L21" s="35">
        <f>'[7]absolute dependence intl'!G25*'[7]absolute expo intl'!$F$13</f>
        <v>2.7632545657299308</v>
      </c>
      <c r="M21" s="35">
        <f>'[7]absolute dependence intl'!G25*'[7]absolute expo intl'!$F$11</f>
        <v>3.097282481273036</v>
      </c>
      <c r="O21" s="35">
        <f>'[7]absolute dependence intl'!H25*'[7]absolute expo intl'!$G$10</f>
        <v>0.12860554885084841</v>
      </c>
      <c r="P21" s="35">
        <f>'[7]absolute dependence intl'!H25*'[7]absolute expo intl'!$G$9</f>
        <v>1.0003980290091126</v>
      </c>
      <c r="Q21" s="35">
        <f>'[7]absolute dependence intl'!H25*'[7]absolute expo intl'!$G$12</f>
        <v>0.42768343374246615</v>
      </c>
      <c r="S21" s="35">
        <f>'[7]absolute dependence intl'!J25*'[7]absolute expo intl'!$I$18</f>
        <v>1.1435364036266913E-2</v>
      </c>
      <c r="T21" s="35">
        <f>'[7]absolute dependence intl'!J25*'[7]absolute expo intl'!$I$19</f>
        <v>8.3614402096505863E-3</v>
      </c>
      <c r="U21" s="35">
        <f>'[7]absolute dependence intl'!J25*'[7]absolute expo intl'!$I$17</f>
        <v>9.1574762603679628E-3</v>
      </c>
    </row>
    <row r="22" spans="2:21">
      <c r="B22" s="140" t="s">
        <v>284</v>
      </c>
      <c r="C22" s="35">
        <f>'[7]absolute dependence intl'!E26*'[7]absolute expo intl'!$D$10</f>
        <v>19.570669910545526</v>
      </c>
      <c r="D22" s="35">
        <f>'[7]absolute dependence intl'!E26*'[7]absolute expo intl'!$D$12</f>
        <v>40.265378138855887</v>
      </c>
      <c r="E22" s="35">
        <f>'[7]absolute dependence intl'!E26*'[7]absolute expo intl'!$D$13</f>
        <v>36.479307005087989</v>
      </c>
      <c r="G22" s="35">
        <f>'[7]absolute dependence intl'!F26*'[7]absolute expo intl'!$E$9</f>
        <v>8.3661145228264822</v>
      </c>
      <c r="H22" s="128">
        <f>'[7]absolute dependence intl'!F26*'[7]absolute expo intl'!$E$8</f>
        <v>5.4884077867667642</v>
      </c>
      <c r="I22" s="35">
        <f>'[7]absolute dependence intl'!F26*'[7]absolute expo intl'!$E$11</f>
        <v>5.2362887657868677</v>
      </c>
      <c r="K22" s="128">
        <f>'[7]absolute dependence intl'!G26*'[7]absolute expo intl'!$F$8</f>
        <v>2.6407982086337318</v>
      </c>
      <c r="L22" s="35">
        <f>'[7]absolute dependence intl'!G26*'[7]absolute expo intl'!$F$13</f>
        <v>2.7192113196273611</v>
      </c>
      <c r="M22" s="35">
        <f>'[7]absolute dependence intl'!G26*'[7]absolute expo intl'!$F$11</f>
        <v>3.0479151966718607</v>
      </c>
      <c r="O22" s="35">
        <f>'[7]absolute dependence intl'!H26*'[7]absolute expo intl'!$G$10</f>
        <v>3.3239980628198941E-3</v>
      </c>
      <c r="P22" s="35">
        <f>'[7]absolute dependence intl'!H26*'[7]absolute expo intl'!$G$9</f>
        <v>2.585674677483555E-2</v>
      </c>
      <c r="Q22" s="35">
        <f>'[7]absolute dependence intl'!H26*'[7]absolute expo intl'!$G$12</f>
        <v>1.105410239264913E-2</v>
      </c>
      <c r="S22" s="35">
        <f>'[7]absolute dependence intl'!J26*'[7]absolute expo intl'!$I$18</f>
        <v>1.6256001808717769E-2</v>
      </c>
      <c r="T22" s="35">
        <f>'[7]absolute dependence intl'!J26*'[7]absolute expo intl'!$I$19</f>
        <v>1.1886249247552402E-2</v>
      </c>
      <c r="U22" s="35">
        <f>'[7]absolute dependence intl'!J26*'[7]absolute expo intl'!$I$17</f>
        <v>1.3017858476539449E-2</v>
      </c>
    </row>
    <row r="23" spans="2:21">
      <c r="B23" s="140" t="s">
        <v>48</v>
      </c>
      <c r="C23" s="35">
        <f>'[7]absolute dependence intl'!E27*'[7]absolute expo intl'!$D$10</f>
        <v>6.1779935591859907</v>
      </c>
      <c r="D23" s="35">
        <f>'[7]absolute dependence intl'!E27*'[7]absolute expo intl'!$D$12</f>
        <v>12.710819197149597</v>
      </c>
      <c r="E23" s="35">
        <f>'[7]absolute dependence intl'!E27*'[7]absolute expo intl'!$D$13</f>
        <v>11.5156468711152</v>
      </c>
      <c r="G23" s="35">
        <f>'[7]absolute dependence intl'!F27*'[7]absolute expo intl'!$E$9</f>
        <v>0.1446330599712769</v>
      </c>
      <c r="H23" s="128">
        <f>'[7]absolute dependence intl'!F27*'[7]absolute expo intl'!$E$8</f>
        <v>9.4883378706376406E-2</v>
      </c>
      <c r="I23" s="35">
        <f>'[7]absolute dependence intl'!F27*'[7]absolute expo intl'!$E$11</f>
        <v>9.0524754953164213E-2</v>
      </c>
      <c r="K23" s="128">
        <f>'[7]absolute dependence intl'!G27*'[7]absolute expo intl'!$F$8</f>
        <v>1.2420591825162659</v>
      </c>
      <c r="L23" s="35">
        <f>'[7]absolute dependence intl'!G27*'[7]absolute expo intl'!$F$13</f>
        <v>1.27893959398462</v>
      </c>
      <c r="M23" s="35">
        <f>'[7]absolute dependence intl'!G27*'[7]absolute expo intl'!$F$11</f>
        <v>1.433540451966512</v>
      </c>
      <c r="O23" s="35">
        <f>'[7]absolute dependence intl'!H27*'[7]absolute expo intl'!$G$10</f>
        <v>0.14000729452508781</v>
      </c>
      <c r="P23" s="35">
        <f>'[7]absolute dependence intl'!H27*'[7]absolute expo intl'!$G$9</f>
        <v>1.0890900333720099</v>
      </c>
      <c r="Q23" s="35">
        <f>'[7]absolute dependence intl'!H27*'[7]absolute expo intl'!$G$12</f>
        <v>0.46560044264441014</v>
      </c>
      <c r="S23" s="35" t="e">
        <f>'[7]absolute dependence intl'!J27*'[7]absolute expo intl'!$I$18</f>
        <v>#REF!</v>
      </c>
      <c r="T23" s="35" t="e">
        <f>'[7]absolute dependence intl'!J27*'[7]absolute expo intl'!$I$19</f>
        <v>#REF!</v>
      </c>
      <c r="U23" s="35" t="e">
        <f>'[7]absolute dependence intl'!J27*'[7]absolute expo intl'!$I$17</f>
        <v>#REF!</v>
      </c>
    </row>
    <row r="24" spans="2:21">
      <c r="B24" s="140" t="s">
        <v>49</v>
      </c>
      <c r="C24" s="35">
        <f>'[7]absolute dependence intl'!E28*'[7]absolute expo intl'!$D$10</f>
        <v>2.9033947841249326</v>
      </c>
      <c r="D24" s="35">
        <f>'[7]absolute dependence intl'!E28*'[7]absolute expo intl'!$D$12</f>
        <v>5.9735455865094371</v>
      </c>
      <c r="E24" s="35">
        <f>'[7]absolute dependence intl'!E28*'[7]absolute expo intl'!$D$13</f>
        <v>5.4118653153509895</v>
      </c>
      <c r="G24" s="35">
        <f>'[7]absolute dependence intl'!F28*'[7]absolute expo intl'!$E$9</f>
        <v>1.2240555659688912</v>
      </c>
      <c r="H24" s="128">
        <f>'[7]absolute dependence intl'!F28*'[7]absolute expo intl'!$E$8</f>
        <v>0.8030150772343424</v>
      </c>
      <c r="I24" s="35">
        <f>'[7]absolute dependence intl'!F28*'[7]absolute expo intl'!$E$11</f>
        <v>0.76612726150159682</v>
      </c>
      <c r="K24" s="128">
        <f>'[7]absolute dependence intl'!G28*'[7]absolute expo intl'!$F$8</f>
        <v>0.13178899205943634</v>
      </c>
      <c r="L24" s="35">
        <f>'[7]absolute dependence intl'!G28*'[7]absolute expo intl'!$F$13</f>
        <v>0.1357021971003628</v>
      </c>
      <c r="M24" s="35">
        <f>'[7]absolute dependence intl'!G28*'[7]absolute expo intl'!$F$11</f>
        <v>0.15210615878895231</v>
      </c>
      <c r="O24" s="35">
        <f>'[7]absolute dependence intl'!H28*'[7]absolute expo intl'!$G$10</f>
        <v>1.33879089276649E-2</v>
      </c>
      <c r="P24" s="35">
        <f>'[7]absolute dependence intl'!H28*'[7]absolute expo intl'!$G$9</f>
        <v>0.1041419893889836</v>
      </c>
      <c r="Q24" s="35">
        <f>'[7]absolute dependence intl'!H28*'[7]absolute expo intl'!$G$12</f>
        <v>4.4522082538255653E-2</v>
      </c>
      <c r="S24" s="35">
        <f>'[7]absolute dependence intl'!J28*'[7]absolute expo intl'!$I$18</f>
        <v>1.5969152547406912E-2</v>
      </c>
      <c r="T24" s="35">
        <f>'[7]absolute dependence intl'!J28*'[7]absolute expo intl'!$I$19</f>
        <v>1.167650752529271E-2</v>
      </c>
      <c r="U24" s="35">
        <f>'[7]absolute dependence intl'!J28*'[7]absolute expo intl'!$I$17</f>
        <v>1.2788148666477662E-2</v>
      </c>
    </row>
    <row r="25" spans="2:21">
      <c r="B25" s="140" t="s">
        <v>50</v>
      </c>
      <c r="C25" s="35">
        <f>'[7]absolute dependence intl'!E29*'[7]absolute expo intl'!$D$10</f>
        <v>14.156197162108292</v>
      </c>
      <c r="D25" s="35">
        <f>'[7]absolute dependence intl'!E29*'[7]absolute expo intl'!$D$12</f>
        <v>29.125453259693771</v>
      </c>
      <c r="E25" s="35">
        <f>'[7]absolute dependence intl'!E29*'[7]absolute expo intl'!$D$13</f>
        <v>26.386846472886479</v>
      </c>
      <c r="G25" s="35">
        <f>'[7]absolute dependence intl'!F29*'[7]absolute expo intl'!$E$9</f>
        <v>7.4000337566669661</v>
      </c>
      <c r="H25" s="128">
        <f>'[7]absolute dependence intl'!F29*'[7]absolute expo intl'!$E$8</f>
        <v>4.8546314757721438</v>
      </c>
      <c r="I25" s="35">
        <f>'[7]absolute dependence intl'!F29*'[7]absolute expo intl'!$E$11</f>
        <v>4.6316260099900735</v>
      </c>
      <c r="K25" s="128">
        <f>'[7]absolute dependence intl'!G29*'[7]absolute expo intl'!$F$8</f>
        <v>6.0073858330170609</v>
      </c>
      <c r="L25" s="35">
        <f>'[7]absolute dependence intl'!G29*'[7]absolute expo intl'!$F$13</f>
        <v>6.1857628898349057</v>
      </c>
      <c r="M25" s="35">
        <f>'[7]absolute dependence intl'!G29*'[7]absolute expo intl'!$F$11</f>
        <v>6.9335106760001102</v>
      </c>
      <c r="O25" s="35">
        <f>'[7]absolute dependence intl'!H29*'[7]absolute expo intl'!$G$10</f>
        <v>4.6793527696266553E-2</v>
      </c>
      <c r="P25" s="35">
        <f>'[7]absolute dependence intl'!H29*'[7]absolute expo intl'!$G$9</f>
        <v>0.36399792463091341</v>
      </c>
      <c r="Q25" s="35">
        <f>'[7]absolute dependence intl'!H29*'[7]absolute expo intl'!$G$12</f>
        <v>0.15561394341757787</v>
      </c>
      <c r="S25" s="35" t="e">
        <f>'[7]absolute dependence intl'!J29*'[7]absolute expo intl'!$I$18</f>
        <v>#REF!</v>
      </c>
      <c r="T25" s="35" t="e">
        <f>'[7]absolute dependence intl'!J29*'[7]absolute expo intl'!$I$19</f>
        <v>#REF!</v>
      </c>
      <c r="U25" s="35" t="e">
        <f>'[7]absolute dependence intl'!J29*'[7]absolute expo intl'!$I$17</f>
        <v>#REF!</v>
      </c>
    </row>
    <row r="26" spans="2:21">
      <c r="B26" s="140" t="s">
        <v>52</v>
      </c>
      <c r="C26" s="35">
        <f>'[7]absolute dependence intl'!E30*'[7]absolute expo intl'!$D$10</f>
        <v>2.7582841403199412</v>
      </c>
      <c r="D26" s="35">
        <f>'[7]absolute dependence intl'!E30*'[7]absolute expo intl'!$D$12</f>
        <v>5.6749898921214603</v>
      </c>
      <c r="E26" s="35">
        <f>'[7]absolute dependence intl'!E30*'[7]absolute expo intl'!$D$13</f>
        <v>5.1413822021379936</v>
      </c>
      <c r="G26" s="35">
        <f>'[7]absolute dependence intl'!F30*'[7]absolute expo intl'!$E$9</f>
        <v>0.65764814826936435</v>
      </c>
      <c r="H26" s="128">
        <f>'[7]absolute dependence intl'!F30*'[7]absolute expo intl'!$E$8</f>
        <v>0.43143578874830862</v>
      </c>
      <c r="I26" s="35">
        <f>'[7]absolute dependence intl'!F30*'[7]absolute expo intl'!$E$11</f>
        <v>0.41161707758453925</v>
      </c>
      <c r="K26" s="128">
        <f>'[7]absolute dependence intl'!G30*'[7]absolute expo intl'!$F$8</f>
        <v>0.66122296913754985</v>
      </c>
      <c r="L26" s="35">
        <f>'[7]absolute dependence intl'!G30*'[7]absolute expo intl'!$F$13</f>
        <v>0.68085663516360517</v>
      </c>
      <c r="M26" s="35">
        <f>'[7]absolute dependence intl'!G30*'[7]absolute expo intl'!$F$11</f>
        <v>0.76315999057932882</v>
      </c>
      <c r="O26" s="35" t="e">
        <f>'[7]absolute dependence intl'!H30*'[7]absolute expo intl'!$G$10</f>
        <v>#REF!</v>
      </c>
      <c r="P26" s="35" t="e">
        <f>'[7]absolute dependence intl'!H30*'[7]absolute expo intl'!$G$9</f>
        <v>#REF!</v>
      </c>
      <c r="Q26" s="35" t="e">
        <f>'[7]absolute dependence intl'!H30*'[7]absolute expo intl'!$G$12</f>
        <v>#REF!</v>
      </c>
      <c r="S26" s="35" t="e">
        <f>'[7]absolute dependence intl'!J30*'[7]absolute expo intl'!$I$18</f>
        <v>#REF!</v>
      </c>
      <c r="T26" s="35" t="e">
        <f>'[7]absolute dependence intl'!J30*'[7]absolute expo intl'!$I$19</f>
        <v>#REF!</v>
      </c>
      <c r="U26" s="35" t="e">
        <f>'[7]absolute dependence intl'!J30*'[7]absolute expo intl'!$I$17</f>
        <v>#REF!</v>
      </c>
    </row>
    <row r="27" spans="2:21">
      <c r="B27" s="140" t="s">
        <v>53</v>
      </c>
      <c r="C27" s="35">
        <f>'[7]absolute dependence intl'!E31*'[7]absolute expo intl'!$D$10</f>
        <v>2.2899762792716074</v>
      </c>
      <c r="D27" s="35">
        <f>'[7]absolute dependence intl'!E31*'[7]absolute expo intl'!$D$12</f>
        <v>4.7114769824101179</v>
      </c>
      <c r="E27" s="35">
        <f>'[7]absolute dependence intl'!E31*'[7]absolute expo intl'!$D$13</f>
        <v>4.2684664402267005</v>
      </c>
      <c r="G27" s="35">
        <f>'[7]absolute dependence intl'!F31*'[7]absolute expo intl'!$E$9</f>
        <v>0.94810129464205861</v>
      </c>
      <c r="H27" s="128">
        <f>'[7]absolute dependence intl'!F31*'[7]absolute expo intl'!$E$8</f>
        <v>0.62198126907771589</v>
      </c>
      <c r="I27" s="35">
        <f>'[7]absolute dependence intl'!F31*'[7]absolute expo intl'!$E$11</f>
        <v>0.59340953849206157</v>
      </c>
      <c r="K27" s="128">
        <f>'[7]absolute dependence intl'!G31*'[7]absolute expo intl'!$F$8</f>
        <v>0.18931101094655503</v>
      </c>
      <c r="L27" s="35">
        <f>'[7]absolute dependence intl'!G31*'[7]absolute expo intl'!$F$13</f>
        <v>0.19493221489357998</v>
      </c>
      <c r="M27" s="35">
        <f>'[7]absolute dependence intl'!G31*'[7]absolute expo intl'!$F$11</f>
        <v>0.21849602338977739</v>
      </c>
      <c r="O27" s="35">
        <f>'[7]absolute dependence intl'!H31*'[7]absolute expo intl'!$G$10</f>
        <v>1.9491924640375861E-3</v>
      </c>
      <c r="P27" s="35">
        <f>'[7]absolute dependence intl'!H31*'[7]absolute expo intl'!$G$9</f>
        <v>1.5162396308763567E-2</v>
      </c>
      <c r="Q27" s="35">
        <f>'[7]absolute dependence intl'!H31*'[7]absolute expo intl'!$G$12</f>
        <v>6.4821256430494505E-3</v>
      </c>
      <c r="S27" s="35" t="e">
        <f>'[7]absolute dependence intl'!J31*'[7]absolute expo intl'!$I$18</f>
        <v>#REF!</v>
      </c>
      <c r="T27" s="35" t="e">
        <f>'[7]absolute dependence intl'!J31*'[7]absolute expo intl'!$I$19</f>
        <v>#REF!</v>
      </c>
      <c r="U27" s="35" t="e">
        <f>'[7]absolute dependence intl'!J31*'[7]absolute expo intl'!$I$17</f>
        <v>#REF!</v>
      </c>
    </row>
    <row r="28" spans="2:2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2:21">
      <c r="B29" s="140" t="s">
        <v>285</v>
      </c>
    </row>
    <row r="30" spans="2:21">
      <c r="B30" s="140" t="s">
        <v>313</v>
      </c>
    </row>
    <row r="31" spans="2:21">
      <c r="B31" s="118" t="s">
        <v>287</v>
      </c>
    </row>
    <row r="32" spans="2:21">
      <c r="B32" s="118" t="s">
        <v>288</v>
      </c>
      <c r="G32" s="26">
        <f>'[7]master foreign claims'!F26/('[7]master foreign claims'!$F$14 - '[7]master foreign claims'!F$18)</f>
        <v>1.1021676503274673E-2</v>
      </c>
    </row>
    <row r="34" spans="1:21">
      <c r="A34" s="1" t="s">
        <v>26</v>
      </c>
      <c r="C34" s="179" t="s">
        <v>7</v>
      </c>
      <c r="D34" s="179"/>
      <c r="E34" s="179"/>
      <c r="F34" s="125"/>
      <c r="G34" s="179" t="s">
        <v>8</v>
      </c>
      <c r="H34" s="179"/>
      <c r="I34" s="179"/>
      <c r="J34" s="126"/>
      <c r="K34" s="179" t="s">
        <v>9</v>
      </c>
      <c r="L34" s="179"/>
      <c r="M34" s="179"/>
      <c r="N34" s="126"/>
      <c r="O34" s="179" t="s">
        <v>10</v>
      </c>
      <c r="P34" s="179"/>
      <c r="Q34" s="179"/>
      <c r="R34" s="126"/>
      <c r="S34" s="179" t="s">
        <v>12</v>
      </c>
      <c r="T34" s="179"/>
      <c r="U34" s="179"/>
    </row>
    <row r="35" spans="1:21">
      <c r="C35" s="9" t="s">
        <v>272</v>
      </c>
      <c r="D35" s="141" t="s">
        <v>273</v>
      </c>
      <c r="E35" s="9" t="s">
        <v>274</v>
      </c>
      <c r="F35" s="9"/>
      <c r="G35" s="141" t="s">
        <v>275</v>
      </c>
      <c r="H35" s="9" t="s">
        <v>276</v>
      </c>
      <c r="I35" s="9" t="s">
        <v>277</v>
      </c>
      <c r="J35" s="9"/>
      <c r="K35" s="9" t="s">
        <v>276</v>
      </c>
      <c r="L35" s="9" t="s">
        <v>274</v>
      </c>
      <c r="M35" s="141" t="s">
        <v>277</v>
      </c>
      <c r="N35" s="9"/>
      <c r="O35" s="9" t="s">
        <v>272</v>
      </c>
      <c r="P35" s="9" t="s">
        <v>275</v>
      </c>
      <c r="Q35" s="9" t="s">
        <v>273</v>
      </c>
      <c r="R35" s="9"/>
      <c r="S35" s="9" t="s">
        <v>278</v>
      </c>
      <c r="T35" s="9" t="s">
        <v>279</v>
      </c>
      <c r="U35" s="9" t="s">
        <v>289</v>
      </c>
    </row>
    <row r="37" spans="1:21">
      <c r="B37" s="140" t="s">
        <v>30</v>
      </c>
      <c r="C37" s="26">
        <f>'[8]master intl claims '!E17/('[8]master intl claims '!$E$14-'[8]master intl claims '!E$19)</f>
        <v>9.4182606980871622E-2</v>
      </c>
      <c r="D37" s="26">
        <f>'[8]master intl claims '!E17/('[8]master intl claims '!$E$14 - '[9]master intl claims '!E$21)</f>
        <v>0.10324105431540113</v>
      </c>
      <c r="E37" s="26">
        <f>'[8]master intl claims '!E17/('[8]master intl claims '!$E$14 - '[8]master intl claims '!E$22)</f>
        <v>0.10145584319945618</v>
      </c>
      <c r="G37" s="26">
        <f>'[8]master intl claims '!F17/('[8]master intl claims '!$F$14 - '[8]master intl claims '!F$18)</f>
        <v>8.8296431850212007E-2</v>
      </c>
      <c r="H37" s="26">
        <f>'[8]master intl claims '!F17/('[8]master intl claims '!$F$14 - '[8]master intl claims '!F$17)</f>
        <v>8.4389535310257807E-2</v>
      </c>
      <c r="I37" s="26">
        <f>'[8]master intl claims '!F17/('[8]master intl claims '!$F$14 - '[8]master intl claims '!F$20)</f>
        <v>8.4063656507427961E-2</v>
      </c>
      <c r="K37" s="26">
        <f>'[8]master intl claims '!G17/('[8]master intl claims '!$G$14 - '[8]master intl claims '!G$17)</f>
        <v>0.11220679553565903</v>
      </c>
      <c r="L37" s="26">
        <f>'[8]master intl claims '!G17/('[8]master intl claims '!$G$14 - '[8]master intl claims '!G$22)</f>
        <v>0.11258189044016435</v>
      </c>
      <c r="M37" s="26">
        <f>'[8]master intl claims '!G17/('[8]master intl claims '!$G$14 - '[8]master intl claims '!G$20)</f>
        <v>0.11418194795788766</v>
      </c>
      <c r="O37" s="26">
        <f>'[8]master intl claims '!H17/('[8]master intl claims '!$H$14 - '[8]master intl claims '!H$19)</f>
        <v>1.9277365868250677E-2</v>
      </c>
      <c r="P37" s="26">
        <f>'[8]master intl claims '!H17/('[8]master intl claims '!$H$14 - '[8]master intl claims '!H$18)</f>
        <v>2.1195519386546884E-2</v>
      </c>
      <c r="Q37" s="26">
        <f>'[8]master intl claims '!H17/('[8]master intl claims '!$H$14 - '[8]master intl claims '!H$21)</f>
        <v>1.9895033959601304E-2</v>
      </c>
      <c r="S37" s="26">
        <f>'[8]master intl claims '!J17/('[8]master intl claims '!$J$14 - '[8]master intl claims '!J$27)</f>
        <v>4.7550329592018527E-2</v>
      </c>
      <c r="T37" s="26">
        <f>'[8]master intl claims '!J17/('[8]master intl claims '!$J$14 - '[8]master intl claims '!J$28)</f>
        <v>4.2941725391768833E-2</v>
      </c>
      <c r="U37" s="26">
        <f>'[8]master intl claims '!J17/('[8]master intl claims '!$J$14 - '[8]master intl claims '!J$27)</f>
        <v>4.7550329592018527E-2</v>
      </c>
    </row>
    <row r="38" spans="1:21">
      <c r="B38" s="118" t="s">
        <v>31</v>
      </c>
      <c r="C38" s="26">
        <f>'[8]master intl claims '!E18/('[8]master intl claims '!$E$14-'[8]master intl claims '!E$19)</f>
        <v>6.0218234404785381E-2</v>
      </c>
      <c r="D38" s="26">
        <f>'[8]master intl claims '!E18/('[8]master intl claims '!$E$14 - '[9]master intl claims '!E$21)</f>
        <v>6.6010001296998175E-2</v>
      </c>
      <c r="E38" s="26">
        <f>'[8]master intl claims '!E18/('[8]master intl claims '!$E$14 - '[8]master intl claims '!E$22)</f>
        <v>6.4868577578881773E-2</v>
      </c>
      <c r="G38" s="26">
        <f>'[8]master intl claims '!F18/('[8]master intl claims '!$F$14 - '[8]master intl claims '!F$18)</f>
        <v>0.13459241541725644</v>
      </c>
      <c r="H38" s="26">
        <f>'[8]master intl claims '!F18/('[8]master intl claims '!$F$14 - '[8]master intl claims '!F$17)</f>
        <v>0.12863703725441286</v>
      </c>
      <c r="I38" s="26">
        <f>'[8]master intl claims '!F18/('[8]master intl claims '!$F$14 - '[8]master intl claims '!F$20)</f>
        <v>0.12814029220722276</v>
      </c>
      <c r="K38" s="26">
        <f>'[8]master intl claims '!G18/('[8]master intl claims '!$G$14 - '[8]master intl claims '!G$17)</f>
        <v>0.11332081777484372</v>
      </c>
      <c r="L38" s="26">
        <f>'[8]master intl claims '!G18/('[8]master intl claims '!$G$14 - '[8]master intl claims '!G$22)</f>
        <v>0.11369963673245501</v>
      </c>
      <c r="M38" s="26">
        <f>'[8]master intl claims '!G18/('[8]master intl claims '!$G$14 - '[8]master intl claims '!G$20)</f>
        <v>0.11531558009425941</v>
      </c>
      <c r="O38" s="26">
        <f>'[8]master intl claims '!H18/('[8]master intl claims '!$H$14 - '[8]master intl claims '!H$19)</f>
        <v>0.10384820837161599</v>
      </c>
      <c r="P38" s="26">
        <f>'[8]master intl claims '!H18/('[8]master intl claims '!$H$14 - '[8]master intl claims '!H$18)</f>
        <v>0.11418140470238879</v>
      </c>
      <c r="Q38" s="26">
        <f>'[8]master intl claims '!H18/('[8]master intl claims '!$H$14 - '[8]master intl claims '!H$21)</f>
        <v>0.10717561965246537</v>
      </c>
      <c r="S38" s="26">
        <f>'[8]master intl claims '!J18/('[8]master intl claims '!$J$14 - '[8]master intl claims '!J$27)</f>
        <v>0.11696062711562444</v>
      </c>
      <c r="T38" s="26">
        <f>'[8]master intl claims '!J18/('[8]master intl claims '!$J$14 - '[8]master intl claims '!J$28)</f>
        <v>0.10562473855262734</v>
      </c>
      <c r="U38" s="26">
        <f>'[8]master intl claims '!J18/('[8]master intl claims '!$J$14 - '[8]master intl claims '!J$27)</f>
        <v>0.11696062711562444</v>
      </c>
    </row>
    <row r="39" spans="1:21">
      <c r="B39" s="140" t="s">
        <v>283</v>
      </c>
      <c r="C39" s="26">
        <f>'[8]master intl claims '!E19/('[8]master intl claims '!$E$14-'[8]master intl claims '!E$19)</f>
        <v>8.297508709656215E-2</v>
      </c>
      <c r="D39" s="26">
        <f>'[8]master intl claims '!E19/('[8]master intl claims '!$E$14 - '[9]master intl claims '!E$21)</f>
        <v>9.0955599429320799E-2</v>
      </c>
      <c r="E39" s="26">
        <f>'[8]master intl claims '!E19/('[8]master intl claims '!$E$14 - '[8]master intl claims '!E$22)</f>
        <v>8.938282444910213E-2</v>
      </c>
      <c r="G39" s="26">
        <f>'[8]master intl claims '!F19/('[8]master intl claims '!$F$14 - '[8]master intl claims '!F$18)</f>
        <v>2.3697599228707317E-2</v>
      </c>
      <c r="H39" s="26">
        <f>'[8]master intl claims '!F19/('[8]master intl claims '!$F$14 - '[8]master intl claims '!F$17)</f>
        <v>2.2649039660763284E-2</v>
      </c>
      <c r="I39" s="26">
        <f>'[8]master intl claims '!F19/('[8]master intl claims '!$F$14 - '[8]master intl claims '!F$20)</f>
        <v>2.2561578082704349E-2</v>
      </c>
      <c r="K39" s="26">
        <f>'[8]master intl claims '!G19/('[8]master intl claims '!$G$14 - '[8]master intl claims '!G$17)</f>
        <v>5.3926928393126072E-2</v>
      </c>
      <c r="L39" s="26">
        <f>'[8]master intl claims '!G19/('[8]master intl claims '!$G$14 - '[8]master intl claims '!G$22)</f>
        <v>5.4107200149032836E-2</v>
      </c>
      <c r="M39" s="26">
        <f>'[8]master intl claims '!G19/('[8]master intl claims '!$G$14 - '[8]master intl claims '!G$20)</f>
        <v>5.4876192675476811E-2</v>
      </c>
      <c r="O39" s="26">
        <f>'[8]master intl claims '!H19/('[8]master intl claims '!$H$14 - '[8]master intl claims '!H$19)</f>
        <v>1.3350142090980961E-2</v>
      </c>
      <c r="P39" s="26">
        <f>'[8]master intl claims '!H19/('[8]master intl claims '!$H$14 - '[8]master intl claims '!H$18)</f>
        <v>1.4678519743642754E-2</v>
      </c>
      <c r="Q39" s="26">
        <f>'[8]master intl claims '!H19/('[8]master intl claims '!$H$14 - '[8]master intl claims '!H$21)</f>
        <v>1.3777895386786627E-2</v>
      </c>
      <c r="S39" s="26">
        <f>'[8]master intl claims '!J19/('[8]master intl claims '!$J$14 - '[8]master intl claims '!J$27)</f>
        <v>2.8683413504364866E-3</v>
      </c>
      <c r="T39" s="26">
        <f>'[8]master intl claims '!J19/('[8]master intl claims '!$J$14 - '[8]master intl claims '!J$28)</f>
        <v>2.590340122920488E-3</v>
      </c>
      <c r="U39" s="26">
        <f>'[8]master intl claims '!J19/('[8]master intl claims '!$J$14 - '[8]master intl claims '!J$27)</f>
        <v>2.8683413504364866E-3</v>
      </c>
    </row>
    <row r="40" spans="1:21">
      <c r="B40" s="118" t="s">
        <v>34</v>
      </c>
      <c r="C40" s="26">
        <f>'[8]master intl claims '!E20/('[8]master intl claims '!$E$14-'[8]master intl claims '!E$19)</f>
        <v>0.16219023203838823</v>
      </c>
      <c r="D40" s="26">
        <f>'[8]master intl claims '!E20/('[8]master intl claims '!$E$14 - '[9]master intl claims '!E$21)</f>
        <v>0.17778962689685981</v>
      </c>
      <c r="E40" s="26">
        <f>'[8]master intl claims '!E20/('[8]master intl claims '!$E$14 - '[8]master intl claims '!E$22)</f>
        <v>0.17471534583356937</v>
      </c>
      <c r="G40" s="26">
        <f>'[8]master intl claims '!F20/('[8]master intl claims '!$F$14 - '[8]master intl claims '!F$18)</f>
        <v>8.4240390313399055E-2</v>
      </c>
      <c r="H40" s="26">
        <f>'[8]master intl claims '!F20/('[8]master intl claims '!$F$14 - '[8]master intl claims '!F$17)</f>
        <v>8.0512963479230551E-2</v>
      </c>
      <c r="I40" s="26">
        <f>'[8]master intl claims '!F20/('[8]master intl claims '!$F$14 - '[8]master intl claims '!F$20)</f>
        <v>8.0202054454143107E-2</v>
      </c>
      <c r="K40" s="26">
        <f>'[8]master intl claims '!G20/('[8]master intl claims '!$G$14 - '[8]master intl claims '!G$17)</f>
        <v>0.12950508530522145</v>
      </c>
      <c r="L40" s="26">
        <f>'[8]master intl claims '!G20/('[8]master intl claims '!$G$14 - '[8]master intl claims '!G$22)</f>
        <v>0.1299380064787887</v>
      </c>
      <c r="M40" s="26">
        <f>'[8]master intl claims '!G20/('[8]master intl claims '!$G$14 - '[8]master intl claims '!G$20)</f>
        <v>0.13178473585321562</v>
      </c>
      <c r="O40" s="26">
        <f>'[8]master intl claims '!H20/('[8]master intl claims '!$H$14 - '[8]master intl claims '!H$19)</f>
        <v>2.3059336338967115E-2</v>
      </c>
      <c r="P40" s="26">
        <f>'[8]master intl claims '!H20/('[8]master intl claims '!$H$14 - '[8]master intl claims '!H$18)</f>
        <v>2.5353806829928393E-2</v>
      </c>
      <c r="Q40" s="26">
        <f>'[8]master intl claims '!H20/('[8]master intl claims '!$H$14 - '[8]master intl claims '!H$21)</f>
        <v>2.3798182940813265E-2</v>
      </c>
      <c r="S40" s="26">
        <f>'[8]master intl claims '!J20/('[8]master intl claims '!$J$14 - '[8]master intl claims '!J$27)</f>
        <v>5.3981827899518978E-3</v>
      </c>
      <c r="T40" s="26">
        <f>'[8]master intl claims '!J20/('[8]master intl claims '!$J$14 - '[8]master intl claims '!J$28)</f>
        <v>4.8749879331981853E-3</v>
      </c>
      <c r="U40" s="26">
        <f>'[8]master intl claims '!J20/('[8]master intl claims '!$J$14 - '[8]master intl claims '!J$27)</f>
        <v>5.3981827899518978E-3</v>
      </c>
    </row>
    <row r="41" spans="1:21">
      <c r="B41" s="118" t="s">
        <v>35</v>
      </c>
      <c r="C41" s="26">
        <f>'[8]master intl claims '!E21/('[8]master intl claims '!$E$14-'[8]master intl claims '!E$19)</f>
        <v>0.17071583514099783</v>
      </c>
      <c r="D41" s="26">
        <f>'[8]master intl claims '!E21/('[8]master intl claims '!$E$14 - '[9]master intl claims '!E$21)</f>
        <v>0.18713521926474616</v>
      </c>
      <c r="E41" s="26">
        <f>'[8]master intl claims '!E21/('[8]master intl claims '!$E$14 - '[8]master intl claims '!E$22)</f>
        <v>0.18389933722313487</v>
      </c>
      <c r="G41" s="26">
        <f>'[8]master intl claims '!F21/('[8]master intl claims '!$F$14 - '[8]master intl claims '!F$18)</f>
        <v>6.2928517257366742E-2</v>
      </c>
      <c r="H41" s="26">
        <f>'[8]master intl claims '!F21/('[8]master intl claims '!$F$14 - '[8]master intl claims '!F$17)</f>
        <v>6.0144087567678604E-2</v>
      </c>
      <c r="I41" s="26">
        <f>'[8]master intl claims '!F21/('[8]master intl claims '!$F$14 - '[8]master intl claims '!F$20)</f>
        <v>5.9911835035634312E-2</v>
      </c>
      <c r="K41" s="26">
        <f>'[8]master intl claims '!G21/('[8]master intl claims '!$G$14 - '[8]master intl claims '!G$17)</f>
        <v>8.8626658139582856E-2</v>
      </c>
      <c r="L41" s="26">
        <f>'[8]master intl claims '!G21/('[8]master intl claims '!$G$14 - '[8]master intl claims '!G$22)</f>
        <v>8.8922927253345482E-2</v>
      </c>
      <c r="M41" s="26">
        <f>'[8]master intl claims '!G21/('[8]master intl claims '!$G$14 - '[8]master intl claims '!G$20)</f>
        <v>9.0186734404685678E-2</v>
      </c>
      <c r="O41" s="26">
        <f>'[8]master intl claims '!H21/('[8]master intl claims '!$H$14 - '[8]master intl claims '!H$19)</f>
        <v>4.4396487254545841E-2</v>
      </c>
      <c r="P41" s="26">
        <f>'[8]master intl claims '!H21/('[8]master intl claims '!$H$14 - '[8]master intl claims '!H$18)</f>
        <v>4.8814065818407353E-2</v>
      </c>
      <c r="Q41" s="26">
        <f>'[8]master intl claims '!H21/('[8]master intl claims '!$H$14 - '[8]master intl claims '!H$21)</f>
        <v>4.5818999735379728E-2</v>
      </c>
      <c r="S41" s="26">
        <f>'[8]master intl claims '!J21/('[8]master intl claims '!$J$14 - '[8]master intl claims '!J$27)</f>
        <v>1.6924995546053804E-3</v>
      </c>
      <c r="T41" s="26">
        <f>'[8]master intl claims '!J21/('[8]master intl claims '!$J$14 - '[8]master intl claims '!J$28)</f>
        <v>1.5284615632139525E-3</v>
      </c>
      <c r="U41" s="26">
        <f>'[8]master intl claims '!J21/('[8]master intl claims '!$J$14 - '[8]master intl claims '!J$27)</f>
        <v>1.6924995546053804E-3</v>
      </c>
    </row>
    <row r="42" spans="1:21">
      <c r="B42" s="118" t="s">
        <v>36</v>
      </c>
      <c r="C42" s="26">
        <f>'[8]master intl claims '!E22/('[8]master intl claims '!$E$14-'[8]master intl claims '!E$19)</f>
        <v>0.15466377440347071</v>
      </c>
      <c r="D42" s="26">
        <f>'[8]master intl claims '!E22/('[8]master intl claims '!$E$14 - '[9]master intl claims '!E$21)</f>
        <v>0.16953927742790853</v>
      </c>
      <c r="E42" s="26">
        <f>'[8]master intl claims '!E22/('[8]master intl claims '!$E$14 - '[8]master intl claims '!E$22)</f>
        <v>0.16660765875488587</v>
      </c>
      <c r="G42" s="26">
        <f>'[8]master intl claims '!F22/('[8]master intl claims '!$F$14 - '[8]master intl claims '!F$18)</f>
        <v>5.1251661871674341E-2</v>
      </c>
      <c r="H42" s="26">
        <f>'[8]master intl claims '!F22/('[8]master intl claims '!$F$14 - '[8]master intl claims '!F$17)</f>
        <v>4.8983903863366249E-2</v>
      </c>
      <c r="I42" s="26">
        <f>'[8]master intl claims '!F22/('[8]master intl claims '!$F$14 - '[8]master intl claims '!F$20)</f>
        <v>4.8794747519629568E-2</v>
      </c>
      <c r="K42" s="26">
        <f>'[8]master intl claims '!G22/('[8]master intl claims '!$G$14 - '[8]master intl claims '!G$17)</f>
        <v>0.11553854723247994</v>
      </c>
      <c r="L42" s="26">
        <f>'[8]master intl claims '!G22/('[8]master intl claims '!$G$14 - '[8]master intl claims '!G$22)</f>
        <v>0.11592477981432991</v>
      </c>
      <c r="M42" s="26">
        <f>'[8]master intl claims '!G22/('[8]master intl claims '!$G$14 - '[8]master intl claims '!G$20)</f>
        <v>0.11757234777314761</v>
      </c>
      <c r="O42" s="26">
        <f>'[8]master intl claims '!H22/('[8]master intl claims '!$H$14 - '[8]master intl claims '!H$19)</f>
        <v>2.3785816542381572E-2</v>
      </c>
      <c r="P42" s="26">
        <f>'[8]master intl claims '!H22/('[8]master intl claims '!$H$14 - '[8]master intl claims '!H$18)</f>
        <v>2.6152573909448005E-2</v>
      </c>
      <c r="Q42" s="26">
        <f>'[8]master intl claims '!H22/('[8]master intl claims '!$H$14 - '[8]master intl claims '!H$21)</f>
        <v>2.4547940372232513E-2</v>
      </c>
      <c r="S42" s="26">
        <f>'[8]master intl claims '!J22/('[8]master intl claims '!$J$14 - '[8]master intl claims '!J$27)</f>
        <v>1.2471049349723856E-4</v>
      </c>
      <c r="T42" s="26">
        <f>'[8]master intl claims '!J22/('[8]master intl claims '!$J$14 - '[8]master intl claims '!J$28)</f>
        <v>1.126234836052386E-4</v>
      </c>
      <c r="U42" s="26">
        <f>'[8]master intl claims '!J22/('[8]master intl claims '!$J$14 - '[8]master intl claims '!J$27)</f>
        <v>1.2471049349723856E-4</v>
      </c>
    </row>
    <row r="43" spans="1:21">
      <c r="B43" s="43" t="s">
        <v>37</v>
      </c>
      <c r="C43" s="26">
        <f>'[8]master intl claims '!E23/('[8]master intl claims '!$E$14-'[8]master intl claims '!E$19)</f>
        <v>1.5716821139814631E-2</v>
      </c>
      <c r="D43" s="26">
        <f>'[8]master intl claims '!E23/('[8]master intl claims '!$E$14 - '[9]master intl claims '!E$21)</f>
        <v>1.722845902206338E-2</v>
      </c>
      <c r="E43" s="26">
        <f>'[8]master intl claims '!E23/('[8]master intl claims '!$E$14 - '[8]master intl claims '!E$22)</f>
        <v>1.6930550048150455E-2</v>
      </c>
      <c r="G43" s="26">
        <f>'[8]master intl claims '!F23/('[8]master intl claims '!$F$14 - '[8]master intl claims '!F$18)</f>
        <v>6.014056440693058E-2</v>
      </c>
      <c r="H43" s="26">
        <f>'[8]master intl claims '!F23/('[8]master intl claims '!$F$14 - '[8]master intl claims '!F$17)</f>
        <v>5.7479494666412334E-2</v>
      </c>
      <c r="I43" s="26">
        <f>'[8]master intl claims '!F23/('[8]master intl claims '!$F$14 - '[8]master intl claims '!F$20)</f>
        <v>5.7257531731786743E-2</v>
      </c>
      <c r="K43" s="26">
        <f>'[8]master intl claims '!G23/('[8]master intl claims '!$G$14 - '[8]master intl claims '!G$17)</f>
        <v>3.4792564933055513E-2</v>
      </c>
      <c r="L43" s="26">
        <f>'[8]master intl claims '!G23/('[8]master intl claims '!$G$14 - '[8]master intl claims '!G$22)</f>
        <v>3.4908872628670193E-2</v>
      </c>
      <c r="M43" s="26">
        <f>'[8]master intl claims '!G23/('[8]master intl claims '!$G$14 - '[8]master intl claims '!G$20)</f>
        <v>3.540501107390652E-2</v>
      </c>
      <c r="O43" s="26">
        <f>'[8]master intl claims '!H23/('[8]master intl claims '!$H$14 - '[8]master intl claims '!H$19)</f>
        <v>4.5584496057776543E-2</v>
      </c>
      <c r="P43" s="26">
        <f>'[8]master intl claims '!H23/('[8]master intl claims '!$H$14 - '[8]master intl claims '!H$18)</f>
        <v>5.0120284924915895E-2</v>
      </c>
      <c r="Q43" s="26">
        <f>'[8]master intl claims '!H23/('[8]master intl claims '!$H$14 - '[8]master intl claims '!H$21)</f>
        <v>4.7045073652641795E-2</v>
      </c>
      <c r="S43" s="26">
        <f>'[8]master intl claims '!J23/('[8]master intl claims '!$J$14 - '[8]master intl claims '!J$27)</f>
        <v>5.273472296454659E-3</v>
      </c>
      <c r="T43" s="26">
        <f>'[8]master intl claims '!J23/('[8]master intl claims '!$J$14 - '[8]master intl claims '!J$28)</f>
        <v>4.7623644495929469E-3</v>
      </c>
      <c r="U43" s="26">
        <f>'[8]master intl claims '!J23/('[8]master intl claims '!$J$14 - '[8]master intl claims '!J$27)</f>
        <v>5.273472296454659E-3</v>
      </c>
    </row>
    <row r="44" spans="1:21">
      <c r="B44" s="140" t="s">
        <v>38</v>
      </c>
      <c r="C44" s="26">
        <f>'[8]master intl claims '!E24/('[8]master intl claims '!$E$14-'[8]master intl claims '!E$19)</f>
        <v>6.917110366134227E-2</v>
      </c>
      <c r="D44" s="26">
        <f>'[8]master intl claims '!E24/('[8]master intl claims '!$E$14 - '[9]master intl claims '!E$21)</f>
        <v>7.5823954115086967E-2</v>
      </c>
      <c r="E44" s="26">
        <f>'[8]master intl claims '!E24/('[8]master intl claims '!$E$14 - '[8]master intl claims '!E$22)</f>
        <v>7.4512830680337622E-2</v>
      </c>
      <c r="G44" s="26">
        <f>'[8]master intl claims '!F24/('[8]master intl claims '!$F$14 - '[8]master intl claims '!F$18)</f>
        <v>1.1200938324219267E-2</v>
      </c>
      <c r="H44" s="26">
        <f>'[8]master intl claims '!F24/('[8]master intl claims '!$F$14 - '[8]master intl claims '!F$17)</f>
        <v>1.0705324783942012E-2</v>
      </c>
      <c r="I44" s="26">
        <f>'[8]master intl claims '!F24/('[8]master intl claims '!$F$14 - '[8]master intl claims '!F$20)</f>
        <v>1.0663985079775262E-2</v>
      </c>
      <c r="K44" s="26">
        <f>'[8]master intl claims '!G24/('[8]master intl claims '!$G$14 - '[8]master intl claims '!G$17)</f>
        <v>5.407133868339075E-2</v>
      </c>
      <c r="L44" s="26">
        <f>'[8]master intl claims '!G24/('[8]master intl claims '!$G$14 - '[8]master intl claims '!G$22)</f>
        <v>5.4252093186922368E-2</v>
      </c>
      <c r="M44" s="26">
        <f>'[8]master intl claims '!G24/('[8]master intl claims '!$G$14 - '[8]master intl claims '!G$20)</f>
        <v>5.502314498945092E-2</v>
      </c>
      <c r="O44" s="26">
        <f>'[8]master intl claims '!H24/('[8]master intl claims '!$H$14 - '[8]master intl claims '!H$19)</f>
        <v>4.3588812204867419E-3</v>
      </c>
      <c r="P44" s="26">
        <f>'[8]master intl claims '!H24/('[8]master intl claims '!$H$14 - '[8]master intl claims '!H$18)</f>
        <v>4.7926024771176726E-3</v>
      </c>
      <c r="Q44" s="26">
        <f>'[8]master intl claims '!H24/('[8]master intl claims '!$H$14 - '[8]master intl claims '!H$21)</f>
        <v>4.4985445885154804E-3</v>
      </c>
      <c r="S44" s="26">
        <f>'[8]master intl claims '!J24/('[8]master intl claims '!$J$14 - '[8]master intl claims '!J$27)</f>
        <v>1.8706574024585784E-3</v>
      </c>
      <c r="T44" s="26">
        <f>'[8]master intl claims '!J24/('[8]master intl claims '!$J$14 - '[8]master intl claims '!J$28)</f>
        <v>1.689352254078579E-3</v>
      </c>
      <c r="U44" s="26">
        <f>'[8]master intl claims '!J24/('[8]master intl claims '!$J$14 - '[8]master intl claims '!J$27)</f>
        <v>1.8706574024585784E-3</v>
      </c>
    </row>
    <row r="45" spans="1:21">
      <c r="B45" s="140" t="s">
        <v>40</v>
      </c>
      <c r="C45" s="26">
        <f>'[8]master intl claims '!E25/('[8]master intl claims '!$E$14-'[8]master intl claims '!E$19)</f>
        <v>4.0807204364688099E-2</v>
      </c>
      <c r="D45" s="26">
        <f>'[8]master intl claims '!E25/('[8]master intl claims '!$E$14 - '[9]master intl claims '!E$21)</f>
        <v>4.4732025767030309E-2</v>
      </c>
      <c r="E45" s="26">
        <f>'[8]master intl claims '!E25/('[8]master intl claims '!$E$14 - '[8]master intl claims '!E$22)</f>
        <v>4.3958533960233387E-2</v>
      </c>
      <c r="G45" s="26">
        <f>'[8]master intl claims '!F25/('[8]master intl claims '!$F$14 - '[8]master intl claims '!F$18)</f>
        <v>1.2739225084206615E-2</v>
      </c>
      <c r="H45" s="26">
        <f>'[8]master intl claims '!F25/('[8]master intl claims '!$F$14 - '[8]master intl claims '!F$17)</f>
        <v>1.2175546197526154E-2</v>
      </c>
      <c r="I45" s="26">
        <f>'[8]master intl claims '!F25/('[8]master intl claims '!$F$14 - '[8]master intl claims '!F$20)</f>
        <v>1.2128529083329924E-2</v>
      </c>
      <c r="K45" s="26">
        <f>'[8]master intl claims '!G25/('[8]master intl claims '!$G$14 - '[8]master intl claims '!G$17)</f>
        <v>2.3838012914405959E-2</v>
      </c>
      <c r="L45" s="26">
        <f>'[8]master intl claims '!G25/('[8]master intl claims '!$G$14 - '[8]master intl claims '!G$22)</f>
        <v>2.3917700754478747E-2</v>
      </c>
      <c r="M45" s="26">
        <f>'[8]master intl claims '!G25/('[8]master intl claims '!$G$14 - '[8]master intl claims '!G$20)</f>
        <v>2.4257628399584334E-2</v>
      </c>
      <c r="O45" s="26">
        <f>'[8]master intl claims '!H25/('[8]master intl claims '!$H$14 - '[8]master intl claims '!H$19)</f>
        <v>8.7391295057797913E-3</v>
      </c>
      <c r="P45" s="26">
        <f>'[8]master intl claims '!H25/('[8]master intl claims '!$H$14 - '[8]master intl claims '!H$18)</f>
        <v>9.6086981036329813E-3</v>
      </c>
      <c r="Q45" s="26">
        <f>'[8]master intl claims '!H25/('[8]master intl claims '!$H$14 - '[8]master intl claims '!H$21)</f>
        <v>9.0191408661903505E-3</v>
      </c>
      <c r="S45" s="26">
        <f>'[8]master intl claims '!J25/('[8]master intl claims '!$J$14 - '[8]master intl claims '!J$27)</f>
        <v>2.9413860680562978E-2</v>
      </c>
      <c r="T45" s="26">
        <f>'[8]master intl claims '!J25/('[8]master intl claims '!$J$14 - '[8]master intl claims '!J$28)</f>
        <v>2.6563053061749848E-2</v>
      </c>
      <c r="U45" s="26">
        <f>'[8]master intl claims '!J25/('[8]master intl claims '!$J$14 - '[8]master intl claims '!J$27)</f>
        <v>2.9413860680562978E-2</v>
      </c>
    </row>
    <row r="46" spans="1:21">
      <c r="B46" s="140" t="s">
        <v>41</v>
      </c>
      <c r="C46" s="26">
        <f>'[8]master intl claims '!E26/('[8]master intl claims '!$E$14-'[8]master intl claims '!E$19)</f>
        <v>6.1131926641688032E-3</v>
      </c>
      <c r="D46" s="26">
        <f>'[8]master intl claims '!E26/('[8]master intl claims '!$E$14 - '[9]master intl claims '!E$21)</f>
        <v>6.7011572105892692E-3</v>
      </c>
      <c r="E46" s="26">
        <f>'[8]master intl claims '!E26/('[8]master intl claims '!$E$14 - '[8]master intl claims '!E$22)</f>
        <v>6.5852829547385716E-3</v>
      </c>
      <c r="G46" s="26">
        <f>'[8]master intl claims '!F26/('[8]master intl claims '!$F$14 - '[8]master intl claims '!F$18)</f>
        <v>1.2312434945208129E-2</v>
      </c>
      <c r="H46" s="26">
        <f>'[8]master intl claims '!F26/('[8]master intl claims '!$F$14 - '[8]master intl claims '!F$17)</f>
        <v>1.1767640456032749E-2</v>
      </c>
      <c r="I46" s="26">
        <f>'[8]master intl claims '!F26/('[8]master intl claims '!$F$14 - '[8]master intl claims '!F$20)</f>
        <v>1.1722198511485416E-2</v>
      </c>
      <c r="K46" s="26">
        <f>'[8]master intl claims '!G26/('[8]master intl claims '!$G$14 - '[8]master intl claims '!G$17)</f>
        <v>9.9539950075299647E-3</v>
      </c>
      <c r="L46" s="26">
        <f>'[8]master intl claims '!G26/('[8]master intl claims '!$G$14 - '[8]master intl claims '!G$22)</f>
        <v>9.9872701116711336E-3</v>
      </c>
      <c r="M46" s="26">
        <f>'[8]master intl claims '!G26/('[8]master intl claims '!$G$14 - '[8]master intl claims '!G$20)</f>
        <v>1.0129213070358668E-2</v>
      </c>
      <c r="O46" s="26">
        <f>'[8]master intl claims '!H26/('[8]master intl claims '!$H$14 - '[8]master intl claims '!H$19)</f>
        <v>3.0768573321082884E-4</v>
      </c>
      <c r="P46" s="26">
        <f>'[8]master intl claims '!H26/('[8]master intl claims '!$H$14 - '[8]master intl claims '!H$18)</f>
        <v>3.3830135132595335E-4</v>
      </c>
      <c r="Q46" s="26">
        <f>'[8]master intl claims '!H26/('[8]master intl claims '!$H$14 - '[8]master intl claims '!H$21)</f>
        <v>3.1754432389521036E-4</v>
      </c>
      <c r="S46" s="26">
        <f>'[8]master intl claims '!J26/('[8]master intl claims '!$J$14 - '[8]master intl claims '!J$27)</f>
        <v>0.31972207375734901</v>
      </c>
      <c r="T46" s="26">
        <f>'[8]master intl claims '!J26/('[8]master intl claims '!$J$14 - '[8]master intl claims '!J$28)</f>
        <v>0.28873443382565883</v>
      </c>
      <c r="U46" s="26">
        <f>'[8]master intl claims '!J26/('[8]master intl claims '!$J$14 - '[8]master intl claims '!J$27)</f>
        <v>0.31972207375734901</v>
      </c>
    </row>
    <row r="47" spans="1:21">
      <c r="B47" s="140" t="s">
        <v>42</v>
      </c>
      <c r="C47" s="26">
        <f>'[8]master intl claims '!E27/('[8]master intl claims '!$E$14-'[8]master intl claims '!E$19)</f>
        <v>2.3466771839873793E-3</v>
      </c>
      <c r="D47" s="26">
        <f>'[8]master intl claims '!E27/('[8]master intl claims '!$E$14 - '[9]master intl claims '!E$21)</f>
        <v>2.5723797034197518E-3</v>
      </c>
      <c r="E47" s="26">
        <f>'[8]master intl claims '!E27/('[8]master intl claims '!$E$14 - '[8]master intl claims '!E$22)</f>
        <v>2.5278989406899675E-3</v>
      </c>
      <c r="G47" s="26">
        <f>'[8]master intl claims '!F27/('[8]master intl claims '!$F$14 - '[8]master intl claims '!F$18)</f>
        <v>3.5524905814478319E-3</v>
      </c>
      <c r="H47" s="26">
        <f>'[8]master intl claims '!F27/('[8]master intl claims '!$F$14 - '[8]master intl claims '!F$17)</f>
        <v>3.3953017475386264E-3</v>
      </c>
      <c r="I47" s="26">
        <f>'[8]master intl claims '!F27/('[8]master intl claims '!$F$14 - '[8]master intl claims '!F$20)</f>
        <v>3.3821904433388094E-3</v>
      </c>
      <c r="K47" s="26">
        <f>'[8]master intl claims '!G27/('[8]master intl claims '!$G$14 - '[8]master intl claims '!G$17)</f>
        <v>5.3225506983269038E-3</v>
      </c>
      <c r="L47" s="26">
        <f>'[8]master intl claims '!G27/('[8]master intl claims '!$G$14 - '[8]master intl claims '!G$22)</f>
        <v>5.3403433964997983E-3</v>
      </c>
      <c r="M47" s="26">
        <f>'[8]master intl claims '!G27/('[8]master intl claims '!$G$14 - '[8]master intl claims '!G$20)</f>
        <v>5.4162424293316821E-3</v>
      </c>
      <c r="O47" s="26">
        <f>'[8]master intl claims '!H27/('[8]master intl claims '!$H$14 - '[8]master intl claims '!H$19)</f>
        <v>8.5468259225230232E-5</v>
      </c>
      <c r="P47" s="26">
        <f>'[8]master intl claims '!H27/('[8]master intl claims '!$H$14 - '[8]master intl claims '!H$18)</f>
        <v>9.3972597590542603E-5</v>
      </c>
      <c r="Q47" s="26">
        <f>'[8]master intl claims '!H27/('[8]master intl claims '!$H$14 - '[8]master intl claims '!H$21)</f>
        <v>8.8206756637558437E-5</v>
      </c>
      <c r="S47" s="26">
        <f>'[8]master intl claims '!J27/('[8]master intl claims '!$J$14 - '[8]master intl claims '!J$27)</f>
        <v>0.39925173703901656</v>
      </c>
      <c r="T47" s="26">
        <f>'[8]master intl claims '!J27/('[8]master intl claims '!$J$14 - '[8]master intl claims '!J$28)</f>
        <v>0.36055603822762816</v>
      </c>
      <c r="U47" s="26">
        <f>'[8]master intl claims '!J27/('[8]master intl claims '!$J$14 - '[8]master intl claims '!J$27)</f>
        <v>0.39925173703901656</v>
      </c>
    </row>
    <row r="48" spans="1:21">
      <c r="B48" s="140" t="s">
        <v>43</v>
      </c>
      <c r="C48" s="26">
        <f>'[8]master intl claims '!E28/('[8]master intl claims '!$E$14-'[8]master intl claims '!E$19)</f>
        <v>3.7467955038453953E-3</v>
      </c>
      <c r="D48" s="26">
        <f>'[8]master intl claims '!E28/('[8]master intl claims '!$E$14 - '[9]master intl claims '!E$21)</f>
        <v>4.1071608710063264E-3</v>
      </c>
      <c r="E48" s="26">
        <f>'[8]master intl claims '!E28/('[8]master intl claims '!$E$14 - '[8]master intl claims '!E$22)</f>
        <v>4.0361411658075119E-3</v>
      </c>
      <c r="G48" s="26">
        <f>'[8]master intl claims '!F28/('[8]master intl claims '!$F$14 - '[8]master intl claims '!F$18)</f>
        <v>1.0359639776840955E-2</v>
      </c>
      <c r="H48" s="26">
        <f>'[8]master intl claims '!F28/('[8]master intl claims '!$F$14 - '[8]master intl claims '!F$17)</f>
        <v>9.9012515956744384E-3</v>
      </c>
      <c r="I48" s="26">
        <f>'[8]master intl claims '!F28/('[8]master intl claims '!$F$14 - '[8]master intl claims '!F$20)</f>
        <v>9.8630169021824924E-3</v>
      </c>
      <c r="K48" s="26">
        <f>'[8]master intl claims '!G28/('[8]master intl claims '!$G$14 - '[8]master intl claims '!G$17)</f>
        <v>6.2921626472469206E-3</v>
      </c>
      <c r="L48" s="26">
        <f>'[8]master intl claims '!G28/('[8]master intl claims '!$G$14 - '[8]master intl claims '!G$22)</f>
        <v>6.3131966509009244E-3</v>
      </c>
      <c r="M48" s="26">
        <f>'[8]master intl claims '!G28/('[8]master intl claims '!$G$14 - '[8]master intl claims '!G$20)</f>
        <v>6.4029222517293137E-3</v>
      </c>
      <c r="O48" s="26">
        <f>'[8]master intl claims '!H28/('[8]master intl claims '!$H$14 - '[8]master intl claims '!H$19)</f>
        <v>2.6922501655947525E-4</v>
      </c>
      <c r="P48" s="26">
        <f>'[8]master intl claims '!H28/('[8]master intl claims '!$H$14 - '[8]master intl claims '!H$18)</f>
        <v>2.9601368241020921E-4</v>
      </c>
      <c r="Q48" s="26">
        <f>'[8]master intl claims '!H28/('[8]master intl claims '!$H$14 - '[8]master intl claims '!H$21)</f>
        <v>2.778512834083091E-4</v>
      </c>
      <c r="S48" s="26">
        <f>'[8]master intl claims '!J28/('[8]master intl claims '!$J$14 - '[8]master intl claims '!J$27)</f>
        <v>0.29192944949225014</v>
      </c>
      <c r="T48" s="26">
        <f>'[8]master intl claims '!J28/('[8]master intl claims '!$J$14 - '[8]master intl claims '!J$28)</f>
        <v>0.26363548605077708</v>
      </c>
      <c r="U48" s="26">
        <f>'[8]master intl claims '!J28/('[8]master intl claims '!$J$14 - '[8]master intl claims '!J$27)</f>
        <v>0.29192944949225014</v>
      </c>
    </row>
    <row r="49" spans="2:21">
      <c r="B49" s="140" t="s">
        <v>44</v>
      </c>
      <c r="C49" s="26">
        <f>'[8]master intl claims '!E29/('[8]master intl claims '!$E$14-'[8]master intl claims '!E$19)</f>
        <v>2.6168408597909684E-2</v>
      </c>
      <c r="D49" s="26">
        <f>'[8]master intl claims '!E29/('[8]master intl claims '!$E$14 - '[9]master intl claims '!E$21)</f>
        <v>2.8685276188554713E-2</v>
      </c>
      <c r="E49" s="26">
        <f>'[8]master intl claims '!E29/('[8]master intl claims '!$E$14 - '[8]master intl claims '!E$22)</f>
        <v>2.8189259615929305E-2</v>
      </c>
      <c r="G49" s="26">
        <f>'[8]master intl claims '!F29/('[8]master intl claims '!$F$14 - '[8]master intl claims '!F$18)</f>
        <v>6.4970354972719207E-3</v>
      </c>
      <c r="H49" s="26">
        <f>'[8]master intl claims '!F29/('[8]master intl claims '!$F$14 - '[8]master intl claims '!F$17)</f>
        <v>6.2095579064751372E-3</v>
      </c>
      <c r="I49" s="26">
        <f>'[8]master intl claims '!F29/('[8]master intl claims '!$F$14 - '[8]master intl claims '!F$20)</f>
        <v>6.1855790649135009E-3</v>
      </c>
      <c r="K49" s="26">
        <f>'[8]master intl claims '!G29/('[8]master intl claims '!$G$14 - '[8]master intl claims '!G$17)</f>
        <v>4.2673240773213952E-2</v>
      </c>
      <c r="L49" s="26">
        <f>'[8]master intl claims '!G29/('[8]master intl claims '!$G$14 - '[8]master intl claims '!G$22)</f>
        <v>4.2815892696355939E-2</v>
      </c>
      <c r="M49" s="26">
        <f>'[8]master intl claims '!G29/('[8]master intl claims '!$G$14 - '[8]master intl claims '!G$20)</f>
        <v>4.3424408779351102E-2</v>
      </c>
      <c r="O49" s="26">
        <f>'[8]master intl claims '!H29/('[8]master intl claims '!$H$14 - '[8]master intl claims '!H$19)</f>
        <v>5.6665455866327643E-3</v>
      </c>
      <c r="P49" s="26">
        <f>'[8]master intl claims '!H29/('[8]master intl claims '!$H$14 - '[8]master intl claims '!H$18)</f>
        <v>6.2303832202529746E-3</v>
      </c>
      <c r="Q49" s="26">
        <f>'[8]master intl claims '!H29/('[8]master intl claims '!$H$14 - '[8]master intl claims '!H$21)</f>
        <v>5.8481079650701245E-3</v>
      </c>
      <c r="S49" s="26">
        <f>'[8]master intl claims '!J29/('[8]master intl claims '!$J$14 - '[8]master intl claims '!J$27)</f>
        <v>3.2068412613575625E-4</v>
      </c>
      <c r="T49" s="26">
        <f>'[8]master intl claims '!J29/('[8]master intl claims '!$J$14 - '[8]master intl claims '!J$28)</f>
        <v>2.8960324355632781E-4</v>
      </c>
      <c r="U49" s="26">
        <f>'[8]master intl claims '!J29/('[8]master intl claims '!$J$14 - '[8]master intl claims '!J$27)</f>
        <v>3.2068412613575625E-4</v>
      </c>
    </row>
    <row r="50" spans="2:21">
      <c r="B50" s="140" t="s">
        <v>45</v>
      </c>
      <c r="C50" s="26">
        <f>'[8]master intl claims '!E30/('[8]master intl claims '!$E$14-'[8]master intl claims '!E$19)</f>
        <v>3.3004667061066195E-2</v>
      </c>
      <c r="D50" s="26">
        <f>'[8]master intl claims '!E30/('[8]master intl claims '!$E$14 - '[9]master intl claims '!E$21)</f>
        <v>3.6179043391794327E-2</v>
      </c>
      <c r="E50" s="26">
        <f>'[8]master intl claims '!E30/('[8]master intl claims '!$E$14 - '[8]master intl claims '!E$22)</f>
        <v>3.5553447006174591E-2</v>
      </c>
      <c r="G50" s="26">
        <f>'[8]master intl claims '!F30/('[8]master intl claims '!$F$14 - '[8]master intl claims '!F$18)</f>
        <v>9.988117425626445E-3</v>
      </c>
      <c r="H50" s="26">
        <f>'[8]master intl claims '!F30/('[8]master intl claims '!$F$14 - '[8]master intl claims '!F$17)</f>
        <v>9.5461681804175896E-3</v>
      </c>
      <c r="I50" s="26">
        <f>'[8]master intl claims '!F30/('[8]master intl claims '!$F$14 - '[8]master intl claims '!F$20)</f>
        <v>9.5093046777710872E-3</v>
      </c>
      <c r="K50" s="26">
        <f>'[8]master intl claims '!G30/('[8]master intl claims '!$G$14 - '[8]master intl claims '!G$17)</f>
        <v>3.6566748499164484E-2</v>
      </c>
      <c r="L50" s="26">
        <f>'[8]master intl claims '!G30/('[8]master intl claims '!$G$14 - '[8]master intl claims '!G$22)</f>
        <v>3.6688987094170122E-2</v>
      </c>
      <c r="M50" s="26">
        <f>'[8]master intl claims '!G30/('[8]master intl claims '!$G$14 - '[8]master intl claims '!G$20)</f>
        <v>3.7210425217017076E-2</v>
      </c>
      <c r="O50" s="26">
        <f>'[8]master intl claims '!H30/('[8]master intl claims '!$H$14 - '[8]master intl claims '!H$19)</f>
        <v>4.700754257387663E-3</v>
      </c>
      <c r="P50" s="26">
        <f>'[8]master intl claims '!H30/('[8]master intl claims '!$H$14 - '[8]master intl claims '!H$18)</f>
        <v>5.1684928674798425E-3</v>
      </c>
      <c r="Q50" s="26">
        <f>'[8]master intl claims '!H30/('[8]master intl claims '!$H$14 - '[8]master intl claims '!H$21)</f>
        <v>4.8513716150657138E-3</v>
      </c>
      <c r="S50" s="26">
        <f>'[8]master intl claims '!J30/('[8]master intl claims '!$J$14 - '[8]master intl claims '!J$27)</f>
        <v>3.5631569570639586E-5</v>
      </c>
      <c r="T50" s="26">
        <f>'[8]master intl claims '!J30/('[8]master intl claims '!$J$14 - '[8]master intl claims '!J$28)</f>
        <v>3.2178138172925313E-5</v>
      </c>
      <c r="U50" s="26">
        <f>'[8]master intl claims '!J30/('[8]master intl claims '!$J$14 - '[8]master intl claims '!J$27)</f>
        <v>3.5631569570639586E-5</v>
      </c>
    </row>
    <row r="51" spans="2:21">
      <c r="B51" s="140" t="s">
        <v>284</v>
      </c>
      <c r="C51" s="26">
        <f>'[8]master intl claims '!E31/('[8]master intl claims '!$E$14-'[8]master intl claims '!E$19)</f>
        <v>1.5263261684085979E-2</v>
      </c>
      <c r="D51" s="26">
        <f>'[8]master intl claims '!E31/('[8]master intl claims '!$E$14 - '[9]master intl claims '!E$21)</f>
        <v>1.6731276390309982E-2</v>
      </c>
      <c r="E51" s="26">
        <f>'[8]master intl claims '!E31/('[8]master intl claims '!$E$14 - '[8]master intl claims '!E$22)</f>
        <v>1.6441964538605337E-2</v>
      </c>
      <c r="G51" s="26">
        <f>'[8]master intl claims '!F31/('[8]master intl claims '!$F$14 - '[8]master intl claims '!F$18)</f>
        <v>7.0435725098023563E-3</v>
      </c>
      <c r="H51" s="26">
        <f>'[8]master intl claims '!F31/('[8]master intl claims '!$F$14 - '[8]master intl claims '!F$17)</f>
        <v>6.7319120214810796E-3</v>
      </c>
      <c r="I51" s="26">
        <f>'[8]master intl claims '!F31/('[8]master intl claims '!$F$14 - '[8]master intl claims '!F$20)</f>
        <v>6.7059160561963949E-3</v>
      </c>
      <c r="K51" s="26">
        <f>'[8]master intl claims '!G31/('[8]master intl claims '!$G$14 - '[8]master intl claims '!G$17)</f>
        <v>1.2656530439626184E-2</v>
      </c>
      <c r="L51" s="26">
        <f>'[8]master intl claims '!G31/('[8]master intl claims '!$G$14 - '[8]master intl claims '!G$22)</f>
        <v>1.2698839820746613E-2</v>
      </c>
      <c r="M51" s="26">
        <f>'[8]master intl claims '!G31/('[8]master intl claims '!$G$14 - '[8]master intl claims '!G$20)</f>
        <v>1.2879320660445686E-2</v>
      </c>
      <c r="O51" s="26">
        <f>'[8]master intl claims '!H31/('[8]master intl claims '!$H$14 - '[8]master intl claims '!H$19)</f>
        <v>4.2734129612615116E-5</v>
      </c>
      <c r="P51" s="26">
        <f>'[8]master intl claims '!H31/('[8]master intl claims '!$H$14 - '[8]master intl claims '!H$18)</f>
        <v>4.6986298795271301E-5</v>
      </c>
      <c r="Q51" s="26">
        <f>'[8]master intl claims '!H31/('[8]master intl claims '!$H$14 - '[8]master intl claims '!H$21)</f>
        <v>4.4103378318779218E-5</v>
      </c>
      <c r="S51" s="26">
        <f>'[8]master intl claims '!J31/('[8]master intl claims '!$J$14 - '[8]master intl claims '!J$27)</f>
        <v>1.7815784785319793E-5</v>
      </c>
      <c r="T51" s="26">
        <f>'[8]master intl claims '!J31/('[8]master intl claims '!$J$14 - '[8]master intl claims '!J$28)</f>
        <v>1.6089069086462657E-5</v>
      </c>
      <c r="U51" s="26">
        <f>'[8]master intl claims '!J31/('[8]master intl claims '!$J$14 - '[8]master intl claims '!J$27)</f>
        <v>1.7815784785319793E-5</v>
      </c>
    </row>
    <row r="52" spans="2:21">
      <c r="B52" s="140" t="s">
        <v>48</v>
      </c>
      <c r="C52" s="26">
        <f>'[8]master intl claims '!E32/('[8]master intl claims '!$E$14-'[8]master intl claims '!E$19)</f>
        <v>3.5233024387037403E-3</v>
      </c>
      <c r="D52" s="26">
        <f>'[8]master intl claims '!E32/('[8]master intl claims '!$E$14 - '[9]master intl claims '!E$21)</f>
        <v>3.8621723278234928E-3</v>
      </c>
      <c r="E52" s="26">
        <f>'[8]master intl claims '!E32/('[8]master intl claims '!$E$14 - '[8]master intl claims '!E$22)</f>
        <v>3.7953888857418005E-3</v>
      </c>
      <c r="G52" s="26">
        <f>'[8]master intl claims '!F32/('[8]master intl claims '!$F$14 - '[8]master intl claims '!F$18)</f>
        <v>8.90425469852957E-5</v>
      </c>
      <c r="H52" s="26">
        <f>'[8]master intl claims '!F32/('[8]master intl claims '!$F$14 - '[8]master intl claims '!F$17)</f>
        <v>8.5102636714451304E-5</v>
      </c>
      <c r="I52" s="26">
        <f>'[8]master intl claims '!F32/('[8]master intl claims '!$F$14 - '[8]master intl claims '!F$20)</f>
        <v>8.477400419777483E-5</v>
      </c>
      <c r="K52" s="26">
        <f>'[8]master intl claims '!G32/('[8]master intl claims '!$G$14 - '[8]master intl claims '!G$17)</f>
        <v>4.3529387494068861E-3</v>
      </c>
      <c r="L52" s="26">
        <f>'[8]master intl claims '!G32/('[8]master intl claims '!$G$14 - '[8]master intl claims '!G$22)</f>
        <v>4.3674901420986722E-3</v>
      </c>
      <c r="M52" s="26">
        <f>'[8]master intl claims '!G32/('[8]master intl claims '!$G$14 - '[8]master intl claims '!G$20)</f>
        <v>4.4295626069340496E-3</v>
      </c>
      <c r="O52" s="26">
        <f>'[8]master intl claims '!H32/('[8]master intl claims '!$H$14 - '[8]master intl claims '!H$19)</f>
        <v>1.3162111920685456E-3</v>
      </c>
      <c r="P52" s="26">
        <f>'[8]master intl claims '!H32/('[8]master intl claims '!$H$14 - '[8]master intl claims '!H$18)</f>
        <v>1.4471780028943559E-3</v>
      </c>
      <c r="Q52" s="26">
        <f>'[8]master intl claims '!H32/('[8]master intl claims '!$H$14 - '[8]master intl claims '!H$21)</f>
        <v>1.3583840522184E-3</v>
      </c>
      <c r="S52" s="26" t="e">
        <f>'[8]master intl claims '!J32/('[8]master intl claims '!$J$14 - '[8]master intl claims '!J$27)</f>
        <v>#REF!</v>
      </c>
      <c r="T52" s="26" t="e">
        <f>'[8]master intl claims '!J32/('[8]master intl claims '!$J$14 - '[8]master intl claims '!J$28)</f>
        <v>#REF!</v>
      </c>
      <c r="U52" s="26" t="e">
        <f>'[8]master intl claims '!J32/('[8]master intl claims '!$J$14 - '[8]master intl claims '!J$27)</f>
        <v>#REF!</v>
      </c>
    </row>
    <row r="53" spans="2:21">
      <c r="B53" s="140" t="s">
        <v>49</v>
      </c>
      <c r="C53" s="26">
        <f>'[8]master intl claims '!E33/('[8]master intl claims '!$E$14-'[8]master intl claims '!E$19)</f>
        <v>6.9151383685006245E-3</v>
      </c>
      <c r="D53" s="26">
        <f>'[8]master intl claims '!E33/('[8]master intl claims '!$E$14 - '[9]master intl claims '!E$21)</f>
        <v>7.5802337478923778E-3</v>
      </c>
      <c r="E53" s="26">
        <f>'[8]master intl claims '!E33/('[8]master intl claims '!$E$14 - '[8]master intl claims '!E$22)</f>
        <v>7.4491587832096525E-3</v>
      </c>
      <c r="G53" s="26">
        <f>'[8]master intl claims '!F33/('[8]master intl claims '!$F$14 - '[8]master intl claims '!F$18)</f>
        <v>3.1471934710320033E-3</v>
      </c>
      <c r="H53" s="26">
        <f>'[8]master intl claims '!F33/('[8]master intl claims '!$F$14 - '[8]master intl claims '!F$17)</f>
        <v>3.0079380218038824E-3</v>
      </c>
      <c r="I53" s="26">
        <f>'[8]master intl claims '!F33/('[8]master intl claims '!$F$14 - '[8]master intl claims '!F$20)</f>
        <v>2.9963225621627309E-3</v>
      </c>
      <c r="K53" s="26">
        <f>'[8]master intl claims '!G33/('[8]master intl claims '!$G$14 - '[8]master intl claims '!G$17)</f>
        <v>1.9289088771068429E-3</v>
      </c>
      <c r="L53" s="26">
        <f>'[8]master intl claims '!G33/('[8]master intl claims '!$G$14 - '[8]master intl claims '!G$22)</f>
        <v>1.9353570060958571E-3</v>
      </c>
      <c r="M53" s="26">
        <f>'[8]master intl claims '!G33/('[8]master intl claims '!$G$14 - '[8]master intl claims '!G$20)</f>
        <v>1.9628630509399701E-3</v>
      </c>
      <c r="O53" s="26">
        <f>'[8]master intl claims '!H33/('[8]master intl claims '!$H$14 - '[8]master intl claims '!H$19)</f>
        <v>5.2562979423516592E-4</v>
      </c>
      <c r="P53" s="26">
        <f>'[8]master intl claims '!H33/('[8]master intl claims '!$H$14 - '[8]master intl claims '!H$18)</f>
        <v>5.7793147518183697E-4</v>
      </c>
      <c r="Q53" s="26">
        <f>'[8]master intl claims '!H33/('[8]master intl claims '!$H$14 - '[8]master intl claims '!H$21)</f>
        <v>5.424715533209844E-4</v>
      </c>
      <c r="S53" s="26">
        <f>'[8]master intl claims '!J33/('[8]master intl claims '!$J$14 - '[8]master intl claims '!J$27)</f>
        <v>5.3447354355959382E-5</v>
      </c>
      <c r="T53" s="26">
        <f>'[8]master intl claims '!J33/('[8]master intl claims '!$J$14 - '[8]master intl claims '!J$28)</f>
        <v>4.8267207259387974E-5</v>
      </c>
      <c r="U53" s="26">
        <f>'[8]master intl claims '!J33/('[8]master intl claims '!$J$14 - '[8]master intl claims '!J$27)</f>
        <v>5.3447354355959382E-5</v>
      </c>
    </row>
    <row r="54" spans="2:21">
      <c r="B54" s="140" t="s">
        <v>50</v>
      </c>
      <c r="C54" s="26">
        <f>'[8]master intl claims '!E34/('[8]master intl claims '!$E$14-'[8]master intl claims '!E$19)</f>
        <v>2.2743706040886085E-3</v>
      </c>
      <c r="D54" s="26">
        <f>'[8]master intl claims '!E34/('[8]master intl claims '!$E$14 - '[9]master intl claims '!E$21)</f>
        <v>2.4931187041547175E-3</v>
      </c>
      <c r="E54" s="26">
        <f>'[8]master intl claims '!E34/('[8]master intl claims '!$E$14 - '[8]master intl claims '!E$22)</f>
        <v>2.4500084971392964E-3</v>
      </c>
      <c r="G54" s="26">
        <f>'[8]master intl claims '!F34/('[8]master intl claims '!$F$14 - '[8]master intl claims '!F$18)</f>
        <v>1.2834408496501242E-3</v>
      </c>
      <c r="H54" s="26">
        <f>'[8]master intl claims '!F34/('[8]master intl claims '!$F$14 - '[8]master intl claims '!F$17)</f>
        <v>1.2266517981600223E-3</v>
      </c>
      <c r="I54" s="26">
        <f>'[8]master intl claims '!F34/('[8]master intl claims '!$F$14 - '[8]master intl claims '!F$20)</f>
        <v>1.221914957057582E-3</v>
      </c>
      <c r="K54" s="26">
        <f>'[8]master intl claims '!G34/('[8]master intl claims '!$G$14 - '[8]master intl claims '!G$17)</f>
        <v>5.9311369215852127E-3</v>
      </c>
      <c r="L54" s="26">
        <f>'[8]master intl claims '!G34/('[8]master intl claims '!$G$14 - '[8]master intl claims '!G$22)</f>
        <v>5.9509640561771007E-3</v>
      </c>
      <c r="M54" s="26">
        <f>'[8]master intl claims '!G34/('[8]master intl claims '!$G$14 - '[8]master intl claims '!G$20)</f>
        <v>6.0355414667940255E-3</v>
      </c>
      <c r="O54" s="26">
        <f>'[8]master intl claims '!H34/('[8]master intl claims '!$H$14 - '[8]master intl claims '!H$19)</f>
        <v>1.2392897587658384E-4</v>
      </c>
      <c r="P54" s="26">
        <f>'[8]master intl claims '!H34/('[8]master intl claims '!$H$14 - '[8]master intl claims '!H$18)</f>
        <v>1.3626026650628677E-4</v>
      </c>
      <c r="Q54" s="26">
        <f>'[8]master intl claims '!H34/('[8]master intl claims '!$H$14 - '[8]master intl claims '!H$21)</f>
        <v>1.2789979712445973E-4</v>
      </c>
      <c r="S54" s="26" t="e">
        <f>'[8]master intl claims '!J34/('[8]master intl claims '!$J$14 - '[8]master intl claims '!J$27)</f>
        <v>#REF!</v>
      </c>
      <c r="T54" s="26" t="e">
        <f>'[8]master intl claims '!J34/('[8]master intl claims '!$J$14 - '[8]master intl claims '!J$28)</f>
        <v>#REF!</v>
      </c>
      <c r="U54" s="26" t="e">
        <f>'[8]master intl claims '!J34/('[8]master intl claims '!$J$14 - '[8]master intl claims '!J$27)</f>
        <v>#REF!</v>
      </c>
    </row>
    <row r="55" spans="2:21">
      <c r="B55" s="140" t="s">
        <v>52</v>
      </c>
      <c r="C55" s="26">
        <f>'[8]master intl claims '!E35/('[8]master intl claims '!$E$14-'[8]master intl claims '!E$19)</f>
        <v>6.4418589364359426E-4</v>
      </c>
      <c r="D55" s="26">
        <f>'[8]master intl claims '!E35/('[8]master intl claims '!$E$14 - '[9]master intl claims '!E$21)</f>
        <v>7.0614344799757893E-4</v>
      </c>
      <c r="E55" s="26">
        <f>'[8]master intl claims '!E35/('[8]master intl claims '!$E$14 - '[8]master intl claims '!E$22)</f>
        <v>6.9393304254234409E-4</v>
      </c>
      <c r="G55" s="26">
        <f>'[8]master intl claims '!F35/('[8]master intl claims '!$F$14 - '[8]master intl claims '!F$18)</f>
        <v>1.6580336335192991E-4</v>
      </c>
      <c r="H55" s="26">
        <f>'[8]master intl claims '!F35/('[8]master intl claims '!$F$14 - '[8]master intl claims '!F$17)</f>
        <v>1.5846697870966795E-4</v>
      </c>
      <c r="I55" s="26">
        <f>'[8]master intl claims '!F35/('[8]master intl claims '!$F$14 - '[8]master intl claims '!F$20)</f>
        <v>1.5785504229930486E-4</v>
      </c>
      <c r="K55" s="26">
        <f>'[8]master intl claims '!G35/('[8]master intl claims '!$G$14 - '[8]master intl claims '!G$17)</f>
        <v>9.4898190745363394E-4</v>
      </c>
      <c r="L55" s="26">
        <f>'[8]master intl claims '!G35/('[8]master intl claims '!$G$14 - '[8]master intl claims '!G$22)</f>
        <v>9.5215424898833611E-4</v>
      </c>
      <c r="M55" s="26">
        <f>'[8]master intl claims '!G35/('[8]master intl claims '!$G$14 - '[8]master intl claims '!G$20)</f>
        <v>9.6568663468704402E-4</v>
      </c>
      <c r="O55" s="26" t="e">
        <f>'[8]master intl claims '!H35/('[8]master intl claims '!$H$14 - '[8]master intl claims '!H$19)</f>
        <v>#REF!</v>
      </c>
      <c r="P55" s="26" t="e">
        <f>'[8]master intl claims '!H35/('[8]master intl claims '!$H$14 - '[8]master intl claims '!H$18)</f>
        <v>#REF!</v>
      </c>
      <c r="Q55" s="26" t="e">
        <f>'[8]master intl claims '!H35/('[8]master intl claims '!$H$14 - '[8]master intl claims '!H$21)</f>
        <v>#REF!</v>
      </c>
      <c r="S55" s="26" t="e">
        <f>'[8]master intl claims '!J35/('[8]master intl claims '!$J$14 - '[8]master intl claims '!J$27)</f>
        <v>#REF!</v>
      </c>
      <c r="T55" s="26" t="e">
        <f>'[8]master intl claims '!J35/('[8]master intl claims '!$J$14 - '[8]master intl claims '!J$28)</f>
        <v>#REF!</v>
      </c>
      <c r="U55" s="26" t="e">
        <f>'[8]master intl claims '!J35/('[8]master intl claims '!$J$14 - '[8]master intl claims '!J$27)</f>
        <v>#REF!</v>
      </c>
    </row>
    <row r="56" spans="2:21">
      <c r="B56" s="140" t="s">
        <v>53</v>
      </c>
      <c r="C56" s="26">
        <f>'[8]master intl claims '!E36/('[8]master intl claims '!$E$14-'[8]master intl claims '!E$19)</f>
        <v>9.136922369026491E-4</v>
      </c>
      <c r="D56" s="26">
        <f>'[8]master intl claims '!E36/('[8]master intl claims '!$E$14 - '[9]master intl claims '!E$21)</f>
        <v>1.0015708088945252E-3</v>
      </c>
      <c r="E56" s="26">
        <f>'[8]master intl claims '!E36/('[8]master intl claims '!$E$14 - '[8]master intl claims '!E$22)</f>
        <v>9.8425196850393699E-4</v>
      </c>
      <c r="G56" s="26">
        <f>'[8]master intl claims '!F36/('[8]master intl claims '!$F$14 - '[8]master intl claims '!F$18)</f>
        <v>4.0836754307049404E-4</v>
      </c>
      <c r="H56" s="26">
        <f>'[8]master intl claims '!F36/('[8]master intl claims '!$F$14 - '[8]master intl claims '!F$17)</f>
        <v>3.9029829941455253E-4</v>
      </c>
      <c r="I56" s="26">
        <f>'[8]master intl claims '!F36/('[8]master intl claims '!$F$14 - '[8]master intl claims '!F$20)</f>
        <v>3.8879112270013975E-4</v>
      </c>
      <c r="K56" s="26">
        <f>'[8]master intl claims '!G36/('[8]master intl claims '!$G$14 - '[8]master intl claims '!G$17)</f>
        <v>4.6417593299362533E-4</v>
      </c>
      <c r="L56" s="26">
        <f>'[8]master intl claims '!G36/('[8]master intl claims '!$G$14 - '[8]master intl claims '!G$22)</f>
        <v>4.6572762178777311E-4</v>
      </c>
      <c r="M56" s="26">
        <f>'[8]master intl claims '!G36/('[8]master intl claims '!$G$14 - '[8]master intl claims '!G$20)</f>
        <v>4.7234672348822805E-4</v>
      </c>
      <c r="O56" s="26">
        <f>'[8]master intl claims '!H36/('[8]master intl claims '!$H$14 - '[8]master intl claims '!H$19)</f>
        <v>1.2820238883784535E-5</v>
      </c>
      <c r="P56" s="26">
        <f>'[8]master intl claims '!H36/('[8]master intl claims '!$H$14 - '[8]master intl claims '!H$18)</f>
        <v>1.409588963858139E-5</v>
      </c>
      <c r="Q56" s="26">
        <f>'[8]master intl claims '!H36/('[8]master intl claims '!$H$14 - '[8]master intl claims '!H$21)</f>
        <v>1.3231013495633765E-5</v>
      </c>
      <c r="S56" s="26" t="e">
        <f>'[8]master intl claims '!J36/('[8]master intl claims '!$J$14 - '[8]master intl claims '!J$27)</f>
        <v>#REF!</v>
      </c>
      <c r="T56" s="26" t="e">
        <f>'[8]master intl claims '!J36/('[8]master intl claims '!$J$14 - '[8]master intl claims '!J$28)</f>
        <v>#REF!</v>
      </c>
      <c r="U56" s="26" t="e">
        <f>'[8]master intl claims '!J36/('[8]master intl claims '!$J$14 - '[8]master intl claims '!J$27)</f>
        <v>#REF!</v>
      </c>
    </row>
    <row r="58" spans="2:21">
      <c r="B58" s="171" t="s">
        <v>290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</row>
    <row r="59" spans="2:21">
      <c r="B59" s="172" t="s">
        <v>268</v>
      </c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</row>
    <row r="60" spans="2:21">
      <c r="B60" s="178" t="s">
        <v>269</v>
      </c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</row>
    <row r="62" spans="2:21">
      <c r="B62" s="124"/>
      <c r="C62" s="179" t="s">
        <v>7</v>
      </c>
      <c r="D62" s="179"/>
      <c r="E62" s="179"/>
      <c r="F62" s="125"/>
      <c r="G62" s="179" t="s">
        <v>8</v>
      </c>
      <c r="H62" s="179"/>
      <c r="I62" s="179"/>
      <c r="J62" s="126"/>
      <c r="K62" s="179" t="s">
        <v>9</v>
      </c>
      <c r="L62" s="179"/>
      <c r="M62" s="179"/>
      <c r="N62" s="126"/>
      <c r="O62" s="179" t="s">
        <v>10</v>
      </c>
      <c r="P62" s="179"/>
      <c r="Q62" s="179"/>
      <c r="R62" s="126"/>
      <c r="S62" s="179" t="s">
        <v>12</v>
      </c>
      <c r="T62" s="179"/>
      <c r="U62" s="179"/>
    </row>
    <row r="63" spans="2:21">
      <c r="C63" s="139" t="s">
        <v>272</v>
      </c>
      <c r="D63" s="137" t="s">
        <v>273</v>
      </c>
      <c r="E63" s="139" t="s">
        <v>274</v>
      </c>
      <c r="F63" s="9"/>
      <c r="G63" s="137" t="s">
        <v>275</v>
      </c>
      <c r="H63" s="139" t="s">
        <v>276</v>
      </c>
      <c r="I63" s="139" t="s">
        <v>277</v>
      </c>
      <c r="J63" s="9"/>
      <c r="K63" s="139" t="s">
        <v>276</v>
      </c>
      <c r="L63" s="139" t="s">
        <v>274</v>
      </c>
      <c r="M63" s="137" t="s">
        <v>277</v>
      </c>
      <c r="N63" s="9"/>
      <c r="O63" s="139" t="s">
        <v>272</v>
      </c>
      <c r="P63" s="139" t="s">
        <v>275</v>
      </c>
      <c r="Q63" s="139" t="s">
        <v>273</v>
      </c>
      <c r="R63" s="9"/>
      <c r="S63" s="137" t="s">
        <v>278</v>
      </c>
      <c r="T63" s="139" t="s">
        <v>279</v>
      </c>
      <c r="U63" s="139" t="s">
        <v>280</v>
      </c>
    </row>
    <row r="64" spans="2:21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</row>
    <row r="65" spans="2:21">
      <c r="B65" s="140" t="s">
        <v>30</v>
      </c>
      <c r="C65" s="17">
        <f t="shared" ref="C65:E80" si="0">C37*C8</f>
        <v>0.39687161018293193</v>
      </c>
      <c r="D65" s="17">
        <f t="shared" si="0"/>
        <v>0.89507174249911625</v>
      </c>
      <c r="E65" s="17">
        <f t="shared" si="0"/>
        <v>0.79688798303894259</v>
      </c>
      <c r="F65" s="17"/>
      <c r="G65" s="17">
        <f t="shared" ref="G65:I80" si="1">G37*G8</f>
        <v>0.32312264784044153</v>
      </c>
      <c r="H65" s="17">
        <f t="shared" si="1"/>
        <v>0.20259811828875771</v>
      </c>
      <c r="I65" s="17">
        <f t="shared" si="1"/>
        <v>0.19254502653158681</v>
      </c>
      <c r="J65" s="17"/>
      <c r="K65" s="17">
        <f t="shared" ref="K65:M80" si="2">K37*K8</f>
        <v>9.1666182326768611E-2</v>
      </c>
      <c r="L65" s="17">
        <f t="shared" si="2"/>
        <v>9.4703551170159175E-2</v>
      </c>
      <c r="M65" s="17">
        <f t="shared" si="2"/>
        <v>0.1076601783959408</v>
      </c>
      <c r="N65" s="17"/>
      <c r="O65" s="17">
        <f t="shared" ref="O65:Q80" si="3">O37*O8</f>
        <v>1.0086292427644358E-3</v>
      </c>
      <c r="P65" s="17">
        <f t="shared" si="3"/>
        <v>8.6266275653016367E-3</v>
      </c>
      <c r="Q65" s="17">
        <f t="shared" si="3"/>
        <v>3.4617146913021452E-3</v>
      </c>
      <c r="R65" s="17"/>
      <c r="S65" s="17">
        <f t="shared" ref="S65:U80" si="4">S37*S8</f>
        <v>7.1988996633154487E-2</v>
      </c>
      <c r="T65" s="17">
        <f t="shared" si="4"/>
        <v>4.7536058974828571E-2</v>
      </c>
      <c r="U65" s="17">
        <f t="shared" si="4"/>
        <v>5.7649019793779128E-2</v>
      </c>
    </row>
    <row r="66" spans="2:21">
      <c r="B66" s="43" t="s">
        <v>31</v>
      </c>
      <c r="C66" s="17">
        <f t="shared" si="0"/>
        <v>5.2858751092830329E-2</v>
      </c>
      <c r="D66" s="17">
        <f t="shared" si="0"/>
        <v>0.11921330030429438</v>
      </c>
      <c r="E66" s="17">
        <f t="shared" si="0"/>
        <v>0.10613634854079722</v>
      </c>
      <c r="F66" s="17"/>
      <c r="G66" s="17">
        <f t="shared" si="1"/>
        <v>0.2446101702463406</v>
      </c>
      <c r="H66" s="17">
        <f t="shared" si="1"/>
        <v>0.15337074184497543</v>
      </c>
      <c r="I66" s="17">
        <f t="shared" si="1"/>
        <v>0.14576035457358263</v>
      </c>
      <c r="J66" s="17"/>
      <c r="K66" s="17">
        <f t="shared" si="2"/>
        <v>3.0460881615351675E-2</v>
      </c>
      <c r="L66" s="17">
        <f t="shared" si="2"/>
        <v>3.1470206214808241E-2</v>
      </c>
      <c r="M66" s="17">
        <f t="shared" si="2"/>
        <v>3.5775723015451996E-2</v>
      </c>
      <c r="N66" s="17"/>
      <c r="O66" s="17">
        <f t="shared" si="3"/>
        <v>9.5364434087921602E-3</v>
      </c>
      <c r="P66" s="17">
        <f t="shared" si="3"/>
        <v>8.1563514220298089E-2</v>
      </c>
      <c r="Q66" s="17">
        <f t="shared" si="3"/>
        <v>3.2730011040040162E-2</v>
      </c>
      <c r="R66" s="17"/>
      <c r="S66" s="17">
        <f t="shared" si="4"/>
        <v>0.14190270614516998</v>
      </c>
      <c r="T66" s="17">
        <f t="shared" si="4"/>
        <v>9.3701756150021603E-2</v>
      </c>
      <c r="U66" s="17">
        <f t="shared" si="4"/>
        <v>0.11363614299336101</v>
      </c>
    </row>
    <row r="67" spans="2:21">
      <c r="B67" s="43" t="s">
        <v>283</v>
      </c>
      <c r="C67" s="17">
        <f t="shared" si="0"/>
        <v>0.73951961437632452</v>
      </c>
      <c r="D67" s="17">
        <f t="shared" si="0"/>
        <v>1.6678520026841628</v>
      </c>
      <c r="E67" s="17">
        <f t="shared" si="0"/>
        <v>1.4848990927984251</v>
      </c>
      <c r="F67" s="17"/>
      <c r="G67" s="17">
        <f t="shared" si="1"/>
        <v>5.587730325168537E-2</v>
      </c>
      <c r="H67" s="17">
        <f t="shared" si="1"/>
        <v>3.503510685339483E-2</v>
      </c>
      <c r="I67" s="17">
        <f t="shared" si="1"/>
        <v>3.3296634912517928E-2</v>
      </c>
      <c r="J67" s="17"/>
      <c r="K67" s="17">
        <f t="shared" si="2"/>
        <v>5.0830904609783428E-2</v>
      </c>
      <c r="L67" s="17">
        <f t="shared" si="2"/>
        <v>5.2515192119355299E-2</v>
      </c>
      <c r="M67" s="17">
        <f t="shared" si="2"/>
        <v>5.9699925527696492E-2</v>
      </c>
      <c r="N67" s="17"/>
      <c r="O67" s="17">
        <f t="shared" si="3"/>
        <v>1.1613245231578862E-3</v>
      </c>
      <c r="P67" s="17">
        <f t="shared" si="3"/>
        <v>9.9326032985882461E-3</v>
      </c>
      <c r="Q67" s="17">
        <f t="shared" si="3"/>
        <v>3.9857799008153685E-3</v>
      </c>
      <c r="R67" s="17"/>
      <c r="S67" s="17">
        <f t="shared" si="4"/>
        <v>6.2887795408374594E-4</v>
      </c>
      <c r="T67" s="17">
        <f t="shared" si="4"/>
        <v>4.1526317786636083E-4</v>
      </c>
      <c r="U67" s="17">
        <f t="shared" si="4"/>
        <v>5.036074861216825E-4</v>
      </c>
    </row>
    <row r="68" spans="2:21">
      <c r="B68" s="43" t="s">
        <v>34</v>
      </c>
      <c r="C68" s="17">
        <f t="shared" si="0"/>
        <v>3.5738074435242817</v>
      </c>
      <c r="D68" s="17">
        <f t="shared" si="0"/>
        <v>8.060072763474178</v>
      </c>
      <c r="E68" s="17">
        <f t="shared" si="0"/>
        <v>7.1759333052997096</v>
      </c>
      <c r="F68" s="17"/>
      <c r="G68" s="17">
        <f t="shared" si="1"/>
        <v>0.89308947916429904</v>
      </c>
      <c r="H68" s="17">
        <f t="shared" si="1"/>
        <v>0.55996770622999237</v>
      </c>
      <c r="I68" s="17">
        <f t="shared" si="1"/>
        <v>0.53218163013347519</v>
      </c>
      <c r="J68" s="17"/>
      <c r="K68" s="17">
        <f t="shared" si="2"/>
        <v>0.37078111857635071</v>
      </c>
      <c r="L68" s="17">
        <f t="shared" si="2"/>
        <v>0.3830669909525633</v>
      </c>
      <c r="M68" s="17">
        <f t="shared" si="2"/>
        <v>0.43547533407114886</v>
      </c>
      <c r="N68" s="17"/>
      <c r="O68" s="17">
        <f t="shared" si="3"/>
        <v>4.3823082646121062E-3</v>
      </c>
      <c r="P68" s="17">
        <f t="shared" si="3"/>
        <v>3.7481107697748144E-2</v>
      </c>
      <c r="Q68" s="17">
        <f t="shared" si="3"/>
        <v>1.5040512666323265E-2</v>
      </c>
      <c r="R68" s="17"/>
      <c r="S68" s="17">
        <f t="shared" si="4"/>
        <v>2.8172628643884645E-3</v>
      </c>
      <c r="T68" s="17">
        <f t="shared" si="4"/>
        <v>1.8603061569479773E-3</v>
      </c>
      <c r="U68" s="17">
        <f t="shared" si="4"/>
        <v>2.2560731532492362E-3</v>
      </c>
    </row>
    <row r="69" spans="2:21">
      <c r="B69" s="43" t="s">
        <v>35</v>
      </c>
      <c r="C69" s="17">
        <f t="shared" si="0"/>
        <v>3.3005336570896593</v>
      </c>
      <c r="D69" s="17">
        <f t="shared" si="0"/>
        <v>7.4437534351890839</v>
      </c>
      <c r="E69" s="17">
        <f t="shared" si="0"/>
        <v>6.6272203439747006</v>
      </c>
      <c r="F69" s="17"/>
      <c r="G69" s="17">
        <f t="shared" si="1"/>
        <v>0.41543589983088258</v>
      </c>
      <c r="H69" s="17">
        <f t="shared" si="1"/>
        <v>0.26047858959392778</v>
      </c>
      <c r="I69" s="17">
        <f t="shared" si="1"/>
        <v>0.24755341938956307</v>
      </c>
      <c r="J69" s="17"/>
      <c r="K69" s="17">
        <f t="shared" si="2"/>
        <v>0.14475297759297412</v>
      </c>
      <c r="L69" s="17">
        <f t="shared" si="2"/>
        <v>0.14954938312627752</v>
      </c>
      <c r="M69" s="17">
        <f t="shared" si="2"/>
        <v>0.1700096043647745</v>
      </c>
      <c r="N69" s="17"/>
      <c r="O69" s="17">
        <f t="shared" si="3"/>
        <v>1.3541330174347603E-2</v>
      </c>
      <c r="P69" s="17">
        <f t="shared" si="3"/>
        <v>0.11581660257312221</v>
      </c>
      <c r="Q69" s="17">
        <f t="shared" si="3"/>
        <v>4.647517602784796E-2</v>
      </c>
      <c r="R69" s="17"/>
      <c r="S69" s="17">
        <f t="shared" si="4"/>
        <v>2.3085756859738527E-4</v>
      </c>
      <c r="T69" s="17">
        <f t="shared" si="4"/>
        <v>1.5244078274285523E-4</v>
      </c>
      <c r="U69" s="17">
        <f t="shared" si="4"/>
        <v>1.8487148264384988E-4</v>
      </c>
    </row>
    <row r="70" spans="2:21">
      <c r="B70" s="43" t="s">
        <v>36</v>
      </c>
      <c r="C70" s="17">
        <f t="shared" si="0"/>
        <v>8.768423241694963</v>
      </c>
      <c r="D70" s="17">
        <f t="shared" si="0"/>
        <v>19.775584013923488</v>
      </c>
      <c r="E70" s="17">
        <f t="shared" si="0"/>
        <v>17.606326409403099</v>
      </c>
      <c r="F70" s="17"/>
      <c r="G70" s="17">
        <f t="shared" si="1"/>
        <v>0.89193390663104555</v>
      </c>
      <c r="H70" s="17">
        <f t="shared" si="1"/>
        <v>0.55924316147168451</v>
      </c>
      <c r="I70" s="17">
        <f t="shared" si="1"/>
        <v>0.53149303790522529</v>
      </c>
      <c r="J70" s="17"/>
      <c r="K70" s="17">
        <f t="shared" si="2"/>
        <v>0.79626991528147151</v>
      </c>
      <c r="L70" s="17">
        <f t="shared" si="2"/>
        <v>0.82265440485237518</v>
      </c>
      <c r="M70" s="17">
        <f t="shared" si="2"/>
        <v>0.93520379004035137</v>
      </c>
      <c r="N70" s="17"/>
      <c r="O70" s="17">
        <f t="shared" si="3"/>
        <v>1.2580792015508222E-2</v>
      </c>
      <c r="P70" s="17">
        <f t="shared" si="3"/>
        <v>0.10760128954505931</v>
      </c>
      <c r="Q70" s="17">
        <f t="shared" si="3"/>
        <v>4.31785146630662E-2</v>
      </c>
      <c r="R70" s="17"/>
      <c r="S70" s="17">
        <f t="shared" si="4"/>
        <v>4.0569600445847388E-6</v>
      </c>
      <c r="T70" s="17">
        <f t="shared" si="4"/>
        <v>2.6789079020040882E-6</v>
      </c>
      <c r="U70" s="17">
        <f t="shared" si="4"/>
        <v>3.2488266381132402E-6</v>
      </c>
    </row>
    <row r="71" spans="2:21">
      <c r="B71" s="43" t="s">
        <v>37</v>
      </c>
      <c r="C71" s="17">
        <f t="shared" si="0"/>
        <v>7.0662706338887032E-3</v>
      </c>
      <c r="D71" s="17">
        <f t="shared" si="0"/>
        <v>1.5936688357047681E-2</v>
      </c>
      <c r="E71" s="17">
        <f t="shared" si="0"/>
        <v>1.4188533542248949E-2</v>
      </c>
      <c r="F71" s="17"/>
      <c r="G71" s="17">
        <f t="shared" si="1"/>
        <v>9.584474752876411E-2</v>
      </c>
      <c r="H71" s="17">
        <f t="shared" si="1"/>
        <v>6.009472139129439E-2</v>
      </c>
      <c r="I71" s="17">
        <f t="shared" si="1"/>
        <v>5.7112769962667405E-2</v>
      </c>
      <c r="J71" s="17"/>
      <c r="K71" s="17">
        <f t="shared" si="2"/>
        <v>5.6350262661079096E-3</v>
      </c>
      <c r="L71" s="17">
        <f t="shared" si="2"/>
        <v>5.8217434695292366E-3</v>
      </c>
      <c r="M71" s="17">
        <f t="shared" si="2"/>
        <v>6.6182306023431824E-3</v>
      </c>
      <c r="N71" s="17"/>
      <c r="O71" s="17">
        <f t="shared" si="3"/>
        <v>3.605975055959016E-3</v>
      </c>
      <c r="P71" s="17">
        <f t="shared" si="3"/>
        <v>3.0841267037100228E-2</v>
      </c>
      <c r="Q71" s="17">
        <f t="shared" si="3"/>
        <v>1.2376060794618227E-2</v>
      </c>
      <c r="R71" s="17"/>
      <c r="S71" s="17">
        <f t="shared" si="4"/>
        <v>5.6611494742631443E-4</v>
      </c>
      <c r="T71" s="17">
        <f t="shared" si="4"/>
        <v>3.7381926108128962E-4</v>
      </c>
      <c r="U71" s="17">
        <f t="shared" si="4"/>
        <v>4.5334666874219718E-4</v>
      </c>
    </row>
    <row r="72" spans="2:21">
      <c r="B72" s="140" t="s">
        <v>38</v>
      </c>
      <c r="C72" s="17">
        <f t="shared" si="0"/>
        <v>1.1998090805824719</v>
      </c>
      <c r="D72" s="17">
        <f t="shared" si="0"/>
        <v>2.7059511864005872</v>
      </c>
      <c r="E72" s="17">
        <f t="shared" si="0"/>
        <v>2.409125303310228</v>
      </c>
      <c r="F72" s="17"/>
      <c r="G72" s="17">
        <f t="shared" si="1"/>
        <v>2.9143655172307742E-2</v>
      </c>
      <c r="H72" s="17">
        <f t="shared" si="1"/>
        <v>1.827309146365251E-2</v>
      </c>
      <c r="I72" s="17">
        <f t="shared" si="1"/>
        <v>1.7366365050184792E-2</v>
      </c>
      <c r="J72" s="17"/>
      <c r="K72" s="17">
        <f t="shared" si="2"/>
        <v>0.11930514829234</v>
      </c>
      <c r="L72" s="17">
        <f t="shared" si="2"/>
        <v>0.12325833725560965</v>
      </c>
      <c r="M72" s="17">
        <f t="shared" si="2"/>
        <v>0.14012161543850654</v>
      </c>
      <c r="N72" s="17"/>
      <c r="O72" s="17">
        <f t="shared" si="3"/>
        <v>2.890282949286242E-4</v>
      </c>
      <c r="P72" s="17">
        <f t="shared" si="3"/>
        <v>2.4720078998995637E-3</v>
      </c>
      <c r="Q72" s="17">
        <f t="shared" si="3"/>
        <v>9.9197351448405426E-4</v>
      </c>
      <c r="R72" s="17"/>
      <c r="S72" s="17">
        <f t="shared" si="4"/>
        <v>6.244557763396306E-4</v>
      </c>
      <c r="T72" s="17">
        <f t="shared" si="4"/>
        <v>4.1234310796855886E-4</v>
      </c>
      <c r="U72" s="17">
        <f t="shared" si="4"/>
        <v>5.0006619197639503E-4</v>
      </c>
    </row>
    <row r="73" spans="2:21">
      <c r="B73" s="140" t="s">
        <v>40</v>
      </c>
      <c r="C73" s="17">
        <f t="shared" si="0"/>
        <v>0.22171384852148043</v>
      </c>
      <c r="D73" s="17">
        <f t="shared" si="0"/>
        <v>0.50003526490804973</v>
      </c>
      <c r="E73" s="17">
        <f t="shared" si="0"/>
        <v>0.4451845307822489</v>
      </c>
      <c r="F73" s="17"/>
      <c r="G73" s="17">
        <f>G32*G16</f>
        <v>1.7317383681543525E-2</v>
      </c>
      <c r="H73" s="17">
        <f t="shared" si="1"/>
        <v>1.2550055277488825E-2</v>
      </c>
      <c r="I73" s="17">
        <f t="shared" si="1"/>
        <v>1.1927310810127389E-2</v>
      </c>
      <c r="J73" s="17"/>
      <c r="K73" s="17">
        <f t="shared" si="2"/>
        <v>1.2311796909693343E-2</v>
      </c>
      <c r="L73" s="17">
        <f t="shared" si="2"/>
        <v>1.2719749628901706E-2</v>
      </c>
      <c r="M73" s="17">
        <f t="shared" si="2"/>
        <v>1.4459970056864739E-2</v>
      </c>
      <c r="N73" s="17"/>
      <c r="O73" s="17">
        <f t="shared" si="3"/>
        <v>6.1685493327135767E-4</v>
      </c>
      <c r="P73" s="17">
        <f t="shared" si="3"/>
        <v>5.2758511706107632E-3</v>
      </c>
      <c r="Q73" s="17">
        <f t="shared" si="3"/>
        <v>2.1171067567454798E-3</v>
      </c>
      <c r="R73" s="17"/>
      <c r="S73" s="17">
        <f t="shared" si="4"/>
        <v>8.1973529736240933E-2</v>
      </c>
      <c r="T73" s="17">
        <f t="shared" si="4"/>
        <v>5.4129085362500946E-2</v>
      </c>
      <c r="U73" s="17">
        <f t="shared" si="4"/>
        <v>6.564466598155197E-2</v>
      </c>
    </row>
    <row r="74" spans="2:21">
      <c r="B74" s="140" t="s">
        <v>41</v>
      </c>
      <c r="C74" s="17">
        <f t="shared" si="0"/>
        <v>2.5854660553498016E-2</v>
      </c>
      <c r="D74" s="17">
        <f t="shared" si="0"/>
        <v>5.8310485002129001E-2</v>
      </c>
      <c r="E74" s="17">
        <f t="shared" si="0"/>
        <v>5.1914190312420644E-2</v>
      </c>
      <c r="F74" s="17"/>
      <c r="G74" s="17">
        <f t="shared" ref="G74:I84" si="5">G46*G17</f>
        <v>9.7154527748102196E-2</v>
      </c>
      <c r="H74" s="17">
        <f t="shared" si="1"/>
        <v>6.0915954472860273E-2</v>
      </c>
      <c r="I74" s="17">
        <f t="shared" si="1"/>
        <v>5.7893252756951549E-2</v>
      </c>
      <c r="J74" s="17"/>
      <c r="K74" s="17">
        <f t="shared" si="2"/>
        <v>1.1154746827434201E-2</v>
      </c>
      <c r="L74" s="17">
        <f t="shared" si="2"/>
        <v>1.1524360567305904E-2</v>
      </c>
      <c r="M74" s="17">
        <f t="shared" si="2"/>
        <v>1.3101036859177937E-2</v>
      </c>
      <c r="N74" s="17"/>
      <c r="O74" s="17">
        <f t="shared" si="3"/>
        <v>3.9732413781360618E-6</v>
      </c>
      <c r="P74" s="17">
        <f t="shared" si="3"/>
        <v>3.3982430949833816E-5</v>
      </c>
      <c r="Q74" s="17">
        <f t="shared" si="3"/>
        <v>1.36365549080114E-5</v>
      </c>
      <c r="R74" s="17"/>
      <c r="S74" s="17">
        <f t="shared" si="4"/>
        <v>50.326688580673377</v>
      </c>
      <c r="T74" s="17">
        <f t="shared" si="4"/>
        <v>33.231918046721795</v>
      </c>
      <c r="U74" s="17">
        <f t="shared" si="4"/>
        <v>40.301773907575388</v>
      </c>
    </row>
    <row r="75" spans="2:21">
      <c r="B75" s="140" t="s">
        <v>42</v>
      </c>
      <c r="C75" s="17">
        <f t="shared" si="0"/>
        <v>4.8666658021195115E-3</v>
      </c>
      <c r="D75" s="17">
        <f t="shared" si="0"/>
        <v>1.0975879674679003E-2</v>
      </c>
      <c r="E75" s="17">
        <f t="shared" si="0"/>
        <v>9.7718944758684641E-3</v>
      </c>
      <c r="F75" s="17"/>
      <c r="G75" s="17">
        <f t="shared" si="5"/>
        <v>1.0331494914556908E-2</v>
      </c>
      <c r="H75" s="17">
        <f t="shared" si="1"/>
        <v>6.4778542847070738E-3</v>
      </c>
      <c r="I75" s="17">
        <f t="shared" si="1"/>
        <v>6.1564176195307192E-3</v>
      </c>
      <c r="J75" s="17"/>
      <c r="K75" s="17">
        <f t="shared" si="2"/>
        <v>4.0740527034439141E-3</v>
      </c>
      <c r="L75" s="17">
        <f t="shared" si="2"/>
        <v>4.209046879416682E-3</v>
      </c>
      <c r="M75" s="17">
        <f t="shared" si="2"/>
        <v>4.7848970003319504E-3</v>
      </c>
      <c r="N75" s="17"/>
      <c r="O75" s="17">
        <f t="shared" si="3"/>
        <v>3.9161750539781306E-7</v>
      </c>
      <c r="P75" s="17">
        <f t="shared" si="3"/>
        <v>3.3494352769905205E-6</v>
      </c>
      <c r="Q75" s="17">
        <f t="shared" si="3"/>
        <v>1.3440697674906909E-6</v>
      </c>
      <c r="R75" s="17"/>
      <c r="S75" s="17">
        <f t="shared" si="4"/>
        <v>100.24642418556591</v>
      </c>
      <c r="T75" s="17">
        <f t="shared" si="4"/>
        <v>66.195115294968261</v>
      </c>
      <c r="U75" s="17">
        <f t="shared" si="4"/>
        <v>80.277658564666027</v>
      </c>
    </row>
    <row r="76" spans="2:21">
      <c r="B76" s="140" t="s">
        <v>43</v>
      </c>
      <c r="C76" s="17">
        <f t="shared" si="0"/>
        <v>6.8845169525155285E-3</v>
      </c>
      <c r="D76" s="17">
        <f t="shared" si="0"/>
        <v>1.5526775982067444E-2</v>
      </c>
      <c r="E76" s="17">
        <f t="shared" si="0"/>
        <v>1.38235859852982E-2</v>
      </c>
      <c r="F76" s="17"/>
      <c r="G76" s="17">
        <f t="shared" si="5"/>
        <v>4.8754563832480433E-2</v>
      </c>
      <c r="H76" s="17">
        <f t="shared" si="1"/>
        <v>3.0569144430034577E-2</v>
      </c>
      <c r="I76" s="17">
        <f t="shared" si="1"/>
        <v>2.9052277360937028E-2</v>
      </c>
      <c r="J76" s="17"/>
      <c r="K76" s="17">
        <f t="shared" si="2"/>
        <v>3.159479779946885E-3</v>
      </c>
      <c r="L76" s="17">
        <f t="shared" si="2"/>
        <v>3.2641694834050685E-3</v>
      </c>
      <c r="M76" s="17">
        <f t="shared" si="2"/>
        <v>3.710748589211377E-3</v>
      </c>
      <c r="N76" s="17"/>
      <c r="O76" s="17">
        <f t="shared" si="3"/>
        <v>2.1563133658173611E-6</v>
      </c>
      <c r="P76" s="17">
        <f t="shared" si="3"/>
        <v>1.844256693371799E-5</v>
      </c>
      <c r="Q76" s="17">
        <f t="shared" si="3"/>
        <v>7.4006793983510072E-6</v>
      </c>
      <c r="R76" s="17"/>
      <c r="S76" s="17">
        <f t="shared" si="4"/>
        <v>29.74128637738886</v>
      </c>
      <c r="T76" s="17">
        <f t="shared" si="4"/>
        <v>19.638883848142218</v>
      </c>
      <c r="U76" s="17">
        <f t="shared" si="4"/>
        <v>23.816917685346741</v>
      </c>
    </row>
    <row r="77" spans="2:21">
      <c r="B77" s="140" t="s">
        <v>44</v>
      </c>
      <c r="C77" s="17">
        <f t="shared" si="0"/>
        <v>0.32546211992539298</v>
      </c>
      <c r="D77" s="17">
        <f t="shared" si="0"/>
        <v>0.73402062360873344</v>
      </c>
      <c r="E77" s="17">
        <f t="shared" si="0"/>
        <v>0.65350316235363437</v>
      </c>
      <c r="F77" s="17"/>
      <c r="G77" s="17">
        <f t="shared" si="5"/>
        <v>1.858440996001328E-2</v>
      </c>
      <c r="H77" s="17">
        <f t="shared" si="1"/>
        <v>1.1652437588543105E-2</v>
      </c>
      <c r="I77" s="17">
        <f t="shared" si="1"/>
        <v>1.1074233677955099E-2</v>
      </c>
      <c r="J77" s="17"/>
      <c r="K77" s="17">
        <f t="shared" si="2"/>
        <v>0.14083781656417241</v>
      </c>
      <c r="L77" s="17">
        <f t="shared" si="2"/>
        <v>0.14550449281428884</v>
      </c>
      <c r="M77" s="17">
        <f t="shared" si="2"/>
        <v>0.16541132259814598</v>
      </c>
      <c r="N77" s="17"/>
      <c r="O77" s="17">
        <f t="shared" si="3"/>
        <v>9.2578503336197078E-4</v>
      </c>
      <c r="P77" s="17">
        <f t="shared" si="3"/>
        <v>7.9180756909794335E-3</v>
      </c>
      <c r="Q77" s="17">
        <f t="shared" si="3"/>
        <v>3.1773852225353929E-3</v>
      </c>
      <c r="R77" s="17"/>
      <c r="S77" s="17">
        <f t="shared" si="4"/>
        <v>3.4781730793861004E-5</v>
      </c>
      <c r="T77" s="17">
        <f t="shared" si="4"/>
        <v>2.2967210040292764E-5</v>
      </c>
      <c r="U77" s="17">
        <f t="shared" si="4"/>
        <v>2.7853321768256566E-5</v>
      </c>
    </row>
    <row r="78" spans="2:21">
      <c r="B78" s="140" t="s">
        <v>45</v>
      </c>
      <c r="C78" s="17">
        <f t="shared" si="0"/>
        <v>0.49126442306275342</v>
      </c>
      <c r="D78" s="17">
        <f t="shared" si="0"/>
        <v>1.1079575658634815</v>
      </c>
      <c r="E78" s="17">
        <f t="shared" si="0"/>
        <v>0.98642156603950415</v>
      </c>
      <c r="F78" s="17"/>
      <c r="G78" s="17">
        <f t="shared" si="5"/>
        <v>4.1677758567209858E-2</v>
      </c>
      <c r="H78" s="17">
        <f t="shared" si="1"/>
        <v>2.6131982752194596E-2</v>
      </c>
      <c r="I78" s="17">
        <f t="shared" si="1"/>
        <v>2.4835291437272363E-2</v>
      </c>
      <c r="J78" s="17"/>
      <c r="K78" s="17">
        <f t="shared" si="2"/>
        <v>9.812948018458742E-2</v>
      </c>
      <c r="L78" s="17">
        <f t="shared" si="2"/>
        <v>0.10138101109997209</v>
      </c>
      <c r="M78" s="17">
        <f t="shared" si="2"/>
        <v>0.1152511981453874</v>
      </c>
      <c r="N78" s="17"/>
      <c r="O78" s="17">
        <f t="shared" si="3"/>
        <v>6.0454308128430267E-4</v>
      </c>
      <c r="P78" s="17">
        <f t="shared" si="3"/>
        <v>5.1705500775744906E-3</v>
      </c>
      <c r="Q78" s="17">
        <f t="shared" si="3"/>
        <v>2.0748512706920382E-3</v>
      </c>
      <c r="R78" s="17"/>
      <c r="S78" s="17">
        <f t="shared" si="4"/>
        <v>4.074599692238344E-7</v>
      </c>
      <c r="T78" s="17">
        <f t="shared" si="4"/>
        <v>2.6905557839079019E-7</v>
      </c>
      <c r="U78" s="17">
        <f t="shared" si="4"/>
        <v>3.2629525246278152E-7</v>
      </c>
    </row>
    <row r="79" spans="2:21">
      <c r="B79" s="140" t="s">
        <v>284</v>
      </c>
      <c r="C79" s="17">
        <f t="shared" si="0"/>
        <v>0.29871225617752389</v>
      </c>
      <c r="D79" s="17">
        <f t="shared" si="0"/>
        <v>0.67369117060154315</v>
      </c>
      <c r="E79" s="17">
        <f t="shared" si="0"/>
        <v>0.59979147217055395</v>
      </c>
      <c r="F79" s="17"/>
      <c r="G79" s="17">
        <f t="shared" si="5"/>
        <v>5.8927334266838868E-2</v>
      </c>
      <c r="H79" s="17">
        <f t="shared" si="1"/>
        <v>3.6947478358525548E-2</v>
      </c>
      <c r="I79" s="17">
        <f t="shared" si="1"/>
        <v>3.5114112909370963E-2</v>
      </c>
      <c r="J79" s="17"/>
      <c r="K79" s="17">
        <f t="shared" si="2"/>
        <v>3.3423342912483125E-2</v>
      </c>
      <c r="L79" s="17">
        <f t="shared" si="2"/>
        <v>3.4530828986708881E-2</v>
      </c>
      <c r="M79" s="17">
        <f t="shared" si="2"/>
        <v>3.9255077163782272E-2</v>
      </c>
      <c r="N79" s="17"/>
      <c r="O79" s="17">
        <f t="shared" si="3"/>
        <v>1.4204816404862691E-7</v>
      </c>
      <c r="P79" s="17">
        <f t="shared" si="3"/>
        <v>1.2149128298360906E-6</v>
      </c>
      <c r="Q79" s="17">
        <f t="shared" si="3"/>
        <v>4.8752325979752713E-7</v>
      </c>
      <c r="R79" s="17"/>
      <c r="S79" s="17">
        <f t="shared" si="4"/>
        <v>2.8961342969388506E-7</v>
      </c>
      <c r="T79" s="17">
        <f t="shared" si="4"/>
        <v>1.9123868532278536E-7</v>
      </c>
      <c r="U79" s="17">
        <f t="shared" si="4"/>
        <v>2.3192336498377782E-7</v>
      </c>
    </row>
    <row r="80" spans="2:21">
      <c r="B80" s="140" t="s">
        <v>48</v>
      </c>
      <c r="C80" s="17">
        <f t="shared" si="0"/>
        <v>2.1766939773376001E-2</v>
      </c>
      <c r="D80" s="17">
        <f t="shared" si="0"/>
        <v>4.9091374167198797E-2</v>
      </c>
      <c r="E80" s="17">
        <f t="shared" si="0"/>
        <v>4.3706358146757968E-2</v>
      </c>
      <c r="F80" s="17"/>
      <c r="G80" s="17">
        <f t="shared" si="5"/>
        <v>1.2878496038119514E-5</v>
      </c>
      <c r="H80" s="17">
        <f t="shared" si="1"/>
        <v>8.0748257082884552E-6</v>
      </c>
      <c r="I80" s="17">
        <f t="shared" si="1"/>
        <v>7.6741459564020817E-6</v>
      </c>
      <c r="J80" s="17"/>
      <c r="K80" s="17">
        <f t="shared" si="2"/>
        <v>5.4066075446316938E-3</v>
      </c>
      <c r="L80" s="17">
        <f t="shared" si="2"/>
        <v>5.5857560690675059E-3</v>
      </c>
      <c r="M80" s="17">
        <f t="shared" si="2"/>
        <v>6.3499571815581989E-3</v>
      </c>
      <c r="N80" s="17"/>
      <c r="O80" s="17">
        <f t="shared" si="3"/>
        <v>1.8427916802515778E-4</v>
      </c>
      <c r="P80" s="17">
        <f t="shared" si="3"/>
        <v>1.5761071394674528E-3</v>
      </c>
      <c r="Q80" s="17">
        <f t="shared" si="3"/>
        <v>6.3246421599399462E-4</v>
      </c>
      <c r="R80" s="17"/>
      <c r="S80" s="17" t="e">
        <f t="shared" si="4"/>
        <v>#REF!</v>
      </c>
      <c r="T80" s="17" t="e">
        <f t="shared" si="4"/>
        <v>#REF!</v>
      </c>
      <c r="U80" s="17" t="e">
        <f t="shared" si="4"/>
        <v>#REF!</v>
      </c>
    </row>
    <row r="81" spans="2:21">
      <c r="B81" s="140" t="s">
        <v>49</v>
      </c>
      <c r="C81" s="17">
        <f t="shared" ref="C81:E84" si="6">C53*C24</f>
        <v>2.0077376670606908E-2</v>
      </c>
      <c r="D81" s="17">
        <f t="shared" si="6"/>
        <v>4.52808718494324E-2</v>
      </c>
      <c r="E81" s="17">
        <f t="shared" si="6"/>
        <v>4.03138440473945E-2</v>
      </c>
      <c r="F81" s="17"/>
      <c r="G81" s="17">
        <f t="shared" si="5"/>
        <v>3.852339685397678E-3</v>
      </c>
      <c r="H81" s="17">
        <f t="shared" si="5"/>
        <v>2.4154195828949595E-3</v>
      </c>
      <c r="I81" s="17">
        <f t="shared" si="5"/>
        <v>2.2955643991251812E-3</v>
      </c>
      <c r="J81" s="17"/>
      <c r="K81" s="17">
        <f t="shared" ref="K81:M84" si="7">K53*K24</f>
        <v>2.5420895668840999E-4</v>
      </c>
      <c r="L81" s="17">
        <f t="shared" si="7"/>
        <v>2.6263219790078804E-4</v>
      </c>
      <c r="M81" s="17">
        <f t="shared" si="7"/>
        <v>2.9856355890724249E-4</v>
      </c>
      <c r="N81" s="17"/>
      <c r="O81" s="17">
        <f t="shared" ref="O81:Q84" si="8">O53*O24</f>
        <v>7.0370838148876421E-6</v>
      </c>
      <c r="P81" s="17">
        <f t="shared" si="8"/>
        <v>6.0186933555946505E-5</v>
      </c>
      <c r="Q81" s="17">
        <f t="shared" si="8"/>
        <v>2.4151963271612621E-5</v>
      </c>
      <c r="R81" s="17"/>
      <c r="S81" s="17">
        <f t="shared" ref="S81:U84" si="9">S53*S24</f>
        <v>8.5350895496562872E-7</v>
      </c>
      <c r="T81" s="17">
        <f t="shared" si="9"/>
        <v>5.6359240878910657E-7</v>
      </c>
      <c r="U81" s="17">
        <f t="shared" si="9"/>
        <v>6.8349271333392107E-7</v>
      </c>
    </row>
    <row r="82" spans="2:21">
      <c r="B82" s="140" t="s">
        <v>50</v>
      </c>
      <c r="C82" s="17">
        <f t="shared" si="6"/>
        <v>3.2196438691181682E-2</v>
      </c>
      <c r="D82" s="17">
        <f t="shared" si="6"/>
        <v>7.2613212288726525E-2</v>
      </c>
      <c r="E82" s="17">
        <f t="shared" si="6"/>
        <v>6.4647998071281951E-2</v>
      </c>
      <c r="F82" s="17"/>
      <c r="G82" s="17">
        <f t="shared" si="5"/>
        <v>9.497505612096252E-3</v>
      </c>
      <c r="H82" s="17">
        <f t="shared" si="5"/>
        <v>5.9549424291601427E-3</v>
      </c>
      <c r="I82" s="17">
        <f t="shared" si="5"/>
        <v>5.6594530971038007E-3</v>
      </c>
      <c r="J82" s="17"/>
      <c r="K82" s="17">
        <f t="shared" si="7"/>
        <v>3.5630627916415428E-2</v>
      </c>
      <c r="L82" s="17">
        <f t="shared" si="7"/>
        <v>3.6811252617441712E-2</v>
      </c>
      <c r="M82" s="17">
        <f t="shared" si="7"/>
        <v>4.1847491195457741E-2</v>
      </c>
      <c r="N82" s="17"/>
      <c r="O82" s="17">
        <f t="shared" si="8"/>
        <v>5.7990739650508758E-6</v>
      </c>
      <c r="P82" s="17">
        <f t="shared" si="8"/>
        <v>4.9598454217943546E-5</v>
      </c>
      <c r="Q82" s="17">
        <f t="shared" si="8"/>
        <v>1.9902991792845364E-5</v>
      </c>
      <c r="R82" s="17"/>
      <c r="S82" s="17" t="e">
        <f t="shared" si="9"/>
        <v>#REF!</v>
      </c>
      <c r="T82" s="17" t="e">
        <f t="shared" si="9"/>
        <v>#REF!</v>
      </c>
      <c r="U82" s="17" t="e">
        <f t="shared" si="9"/>
        <v>#REF!</v>
      </c>
    </row>
    <row r="83" spans="2:21">
      <c r="B83" s="140" t="s">
        <v>52</v>
      </c>
      <c r="C83" s="17">
        <f t="shared" si="6"/>
        <v>1.7768477338549545E-3</v>
      </c>
      <c r="D83" s="17">
        <f t="shared" si="6"/>
        <v>4.0073569297740565E-3</v>
      </c>
      <c r="E83" s="17">
        <f t="shared" si="6"/>
        <v>3.5677749944026749E-3</v>
      </c>
      <c r="F83" s="17"/>
      <c r="G83" s="17">
        <f t="shared" si="5"/>
        <v>1.090402748852293E-4</v>
      </c>
      <c r="H83" s="17">
        <f t="shared" si="5"/>
        <v>6.8368325950167024E-5</v>
      </c>
      <c r="I83" s="17">
        <f t="shared" si="5"/>
        <v>6.4975831193223699E-5</v>
      </c>
      <c r="J83" s="17"/>
      <c r="K83" s="17">
        <f t="shared" si="7"/>
        <v>6.2748863450430743E-4</v>
      </c>
      <c r="L83" s="17">
        <f t="shared" si="7"/>
        <v>6.4828053812292805E-4</v>
      </c>
      <c r="M83" s="17">
        <f t="shared" si="7"/>
        <v>7.3697340303034828E-4</v>
      </c>
      <c r="N83" s="17"/>
      <c r="O83" s="17" t="e">
        <f t="shared" si="8"/>
        <v>#REF!</v>
      </c>
      <c r="P83" s="17" t="e">
        <f t="shared" si="8"/>
        <v>#REF!</v>
      </c>
      <c r="Q83" s="17" t="e">
        <f t="shared" si="8"/>
        <v>#REF!</v>
      </c>
      <c r="R83" s="17"/>
      <c r="S83" s="17" t="e">
        <f t="shared" si="9"/>
        <v>#REF!</v>
      </c>
      <c r="T83" s="17" t="e">
        <f t="shared" si="9"/>
        <v>#REF!</v>
      </c>
      <c r="U83" s="17" t="e">
        <f t="shared" si="9"/>
        <v>#REF!</v>
      </c>
    </row>
    <row r="84" spans="2:21">
      <c r="B84" s="142" t="s">
        <v>53</v>
      </c>
      <c r="C84" s="22">
        <f t="shared" si="6"/>
        <v>2.0923335490616803E-3</v>
      </c>
      <c r="D84" s="22">
        <f t="shared" si="6"/>
        <v>4.7188778123604383E-3</v>
      </c>
      <c r="E84" s="22">
        <f t="shared" si="6"/>
        <v>4.2012464962861221E-3</v>
      </c>
      <c r="F84" s="22"/>
      <c r="G84" s="22">
        <f t="shared" si="5"/>
        <v>3.8717379627493205E-4</v>
      </c>
      <c r="H84" s="22">
        <f t="shared" si="5"/>
        <v>2.4275823158873773E-4</v>
      </c>
      <c r="I84" s="22">
        <f t="shared" si="5"/>
        <v>2.3071236069130042E-4</v>
      </c>
      <c r="J84" s="22"/>
      <c r="K84" s="22">
        <f t="shared" si="7"/>
        <v>8.7873615132083593E-5</v>
      </c>
      <c r="L84" s="22">
        <f t="shared" si="7"/>
        <v>9.0785316852210125E-5</v>
      </c>
      <c r="M84" s="22">
        <f t="shared" si="7"/>
        <v>1.0320588074336859E-4</v>
      </c>
      <c r="N84" s="22"/>
      <c r="O84" s="22">
        <f t="shared" si="8"/>
        <v>2.4989113019434449E-8</v>
      </c>
      <c r="P84" s="22">
        <f t="shared" si="8"/>
        <v>2.1372746502476506E-7</v>
      </c>
      <c r="Q84" s="22">
        <f t="shared" si="8"/>
        <v>8.576509186358098E-8</v>
      </c>
      <c r="R84" s="22"/>
      <c r="S84" s="22" t="e">
        <f t="shared" si="9"/>
        <v>#REF!</v>
      </c>
      <c r="T84" s="22" t="e">
        <f t="shared" si="9"/>
        <v>#REF!</v>
      </c>
      <c r="U84" s="22" t="e">
        <f t="shared" si="9"/>
        <v>#REF!</v>
      </c>
    </row>
    <row r="85" spans="2:21">
      <c r="B85" s="140" t="s">
        <v>285</v>
      </c>
    </row>
    <row r="86" spans="2:21">
      <c r="B86" s="140" t="s">
        <v>313</v>
      </c>
    </row>
    <row r="87" spans="2:21">
      <c r="B87" s="140"/>
    </row>
    <row r="93" spans="2:21">
      <c r="U93" s="140"/>
    </row>
    <row r="94" spans="2:21" ht="18.75" customHeight="1">
      <c r="U94" s="43"/>
    </row>
    <row r="95" spans="2:21">
      <c r="U95" s="43"/>
    </row>
    <row r="96" spans="2:21">
      <c r="U96" s="43"/>
    </row>
    <row r="97" spans="1:21">
      <c r="U97" s="43"/>
    </row>
    <row r="98" spans="1:21">
      <c r="B98" s="143" t="s">
        <v>314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43"/>
    </row>
    <row r="99" spans="1:2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43"/>
    </row>
    <row r="100" spans="1:21">
      <c r="A100" s="2"/>
      <c r="B100" s="108" t="s">
        <v>293</v>
      </c>
      <c r="C100" s="108"/>
      <c r="D100" s="3"/>
      <c r="E100" s="3"/>
      <c r="F100" s="3"/>
      <c r="G100" s="144" t="s">
        <v>294</v>
      </c>
      <c r="H100" s="108" t="s">
        <v>295</v>
      </c>
      <c r="I100" s="108"/>
      <c r="J100" s="3"/>
      <c r="K100" s="3"/>
      <c r="L100" s="144" t="s">
        <v>296</v>
      </c>
      <c r="M100" s="108" t="s">
        <v>297</v>
      </c>
      <c r="N100" s="108"/>
      <c r="O100" s="3"/>
      <c r="P100" s="3"/>
      <c r="Q100" s="3"/>
      <c r="R100" s="3"/>
      <c r="S100" s="144" t="s">
        <v>298</v>
      </c>
      <c r="T100" s="108" t="s">
        <v>299</v>
      </c>
      <c r="U100" s="140"/>
    </row>
    <row r="101" spans="1:21">
      <c r="B101" s="108" t="s">
        <v>315</v>
      </c>
      <c r="C101" s="108"/>
      <c r="D101" s="3"/>
      <c r="E101" s="3"/>
      <c r="F101" s="3"/>
      <c r="G101" s="108"/>
      <c r="H101" s="108" t="s">
        <v>311</v>
      </c>
      <c r="I101" s="108"/>
      <c r="J101" s="3"/>
      <c r="K101" s="3"/>
      <c r="L101" s="108"/>
      <c r="M101" s="108" t="s">
        <v>302</v>
      </c>
      <c r="N101" s="108"/>
      <c r="O101" s="3"/>
      <c r="P101" s="3"/>
      <c r="Q101" s="3"/>
      <c r="R101" s="3"/>
      <c r="S101" s="108"/>
      <c r="T101" s="108" t="s">
        <v>303</v>
      </c>
      <c r="U101" s="140"/>
    </row>
    <row r="102" spans="1:21">
      <c r="B102" s="3"/>
      <c r="C102" s="3" t="s">
        <v>304</v>
      </c>
      <c r="D102" s="3"/>
      <c r="E102" s="3"/>
      <c r="F102" s="3"/>
      <c r="G102" s="3"/>
      <c r="H102" s="3" t="s">
        <v>305</v>
      </c>
      <c r="I102" s="3"/>
      <c r="J102" s="3"/>
      <c r="K102" s="3"/>
      <c r="L102" s="3"/>
      <c r="M102" s="3" t="s">
        <v>306</v>
      </c>
      <c r="N102" s="3"/>
      <c r="O102" s="3"/>
      <c r="P102" s="3"/>
      <c r="Q102" s="3"/>
      <c r="R102" s="3"/>
      <c r="S102" s="3"/>
      <c r="T102" s="3" t="s">
        <v>307</v>
      </c>
      <c r="U102" s="140"/>
    </row>
    <row r="103" spans="1:21">
      <c r="B103" s="145" t="s">
        <v>115</v>
      </c>
      <c r="C103" s="146">
        <v>8.768423241694963</v>
      </c>
      <c r="D103" s="145"/>
      <c r="E103" s="146"/>
      <c r="F103" s="147"/>
      <c r="G103" s="148" t="s">
        <v>115</v>
      </c>
      <c r="H103" s="29">
        <v>0.79626991528147151</v>
      </c>
      <c r="I103" s="145"/>
      <c r="J103" s="3"/>
      <c r="K103" s="3"/>
      <c r="L103" s="145" t="s">
        <v>110</v>
      </c>
      <c r="M103" s="29">
        <v>100.24642418556591</v>
      </c>
      <c r="N103" s="3"/>
      <c r="O103" s="145"/>
      <c r="P103" s="3"/>
      <c r="Q103" s="3"/>
      <c r="R103" s="3"/>
      <c r="S103" s="148" t="s">
        <v>119</v>
      </c>
      <c r="T103" s="29">
        <v>0.89308947916429904</v>
      </c>
      <c r="U103" s="140"/>
    </row>
    <row r="104" spans="1:21">
      <c r="B104" s="145" t="s">
        <v>119</v>
      </c>
      <c r="C104" s="146">
        <v>3.5738074435242817</v>
      </c>
      <c r="D104" s="148"/>
      <c r="E104" s="146"/>
      <c r="F104" s="147"/>
      <c r="G104" s="148" t="s">
        <v>119</v>
      </c>
      <c r="H104" s="29">
        <v>0.37078111857635071</v>
      </c>
      <c r="I104" s="148"/>
      <c r="J104" s="3"/>
      <c r="K104" s="3"/>
      <c r="L104" s="145" t="s">
        <v>123</v>
      </c>
      <c r="M104" s="29">
        <v>50.326688580673377</v>
      </c>
      <c r="N104" s="3"/>
      <c r="O104" s="148"/>
      <c r="P104" s="3"/>
      <c r="Q104" s="3"/>
      <c r="R104" s="3"/>
      <c r="S104" s="148" t="s">
        <v>115</v>
      </c>
      <c r="T104" s="29">
        <v>0.89193390663104555</v>
      </c>
      <c r="U104" s="140"/>
    </row>
    <row r="105" spans="1:21">
      <c r="B105" s="148" t="s">
        <v>117</v>
      </c>
      <c r="C105" s="146">
        <v>3.3005336570896593</v>
      </c>
      <c r="D105" s="148"/>
      <c r="E105" s="146"/>
      <c r="F105" s="147"/>
      <c r="G105" s="148" t="s">
        <v>117</v>
      </c>
      <c r="H105" s="29">
        <v>0.14475297759297412</v>
      </c>
      <c r="I105" s="148"/>
      <c r="J105" s="3"/>
      <c r="K105" s="3"/>
      <c r="L105" s="145" t="s">
        <v>114</v>
      </c>
      <c r="M105" s="29">
        <v>29.74128637738886</v>
      </c>
      <c r="N105" s="3"/>
      <c r="O105" s="148"/>
      <c r="P105" s="3"/>
      <c r="Q105" s="3"/>
      <c r="R105" s="3"/>
      <c r="S105" s="148" t="s">
        <v>117</v>
      </c>
      <c r="T105" s="29">
        <v>0.41543589983088258</v>
      </c>
      <c r="U105" s="140"/>
    </row>
    <row r="106" spans="1:21">
      <c r="B106" s="145" t="s">
        <v>111</v>
      </c>
      <c r="C106" s="146">
        <v>1.1998090805824719</v>
      </c>
      <c r="D106" s="148"/>
      <c r="E106" s="146"/>
      <c r="F106" s="147"/>
      <c r="G106" s="145" t="s">
        <v>120</v>
      </c>
      <c r="H106" s="29">
        <v>0.14083781656417241</v>
      </c>
      <c r="I106" s="148"/>
      <c r="J106" s="3"/>
      <c r="K106" s="3"/>
      <c r="L106" s="145" t="s">
        <v>125</v>
      </c>
      <c r="M106" s="29">
        <v>8.1973529736240933E-2</v>
      </c>
      <c r="N106" s="3"/>
      <c r="O106" s="148"/>
      <c r="P106" s="3"/>
      <c r="Q106" s="3"/>
      <c r="R106" s="3"/>
      <c r="S106" s="145" t="s">
        <v>122</v>
      </c>
      <c r="T106" s="29">
        <v>0.32312264784044153</v>
      </c>
      <c r="U106" s="140"/>
    </row>
    <row r="107" spans="1:21">
      <c r="B107" s="148" t="s">
        <v>118</v>
      </c>
      <c r="C107" s="146">
        <v>0.73951961437632452</v>
      </c>
      <c r="D107" s="148"/>
      <c r="E107" s="146"/>
      <c r="F107" s="147"/>
      <c r="G107" s="145" t="s">
        <v>111</v>
      </c>
      <c r="H107" s="29">
        <v>0.11930514829234</v>
      </c>
      <c r="I107" s="148"/>
      <c r="J107" s="3"/>
      <c r="K107" s="3"/>
      <c r="L107" s="145" t="s">
        <v>122</v>
      </c>
      <c r="M107" s="29">
        <v>7.1988996633154487E-2</v>
      </c>
      <c r="N107" s="3"/>
      <c r="O107" s="148"/>
      <c r="P107" s="3"/>
      <c r="Q107" s="3"/>
      <c r="R107" s="3"/>
      <c r="S107" s="148" t="s">
        <v>127</v>
      </c>
      <c r="T107" s="29">
        <v>0.2446101702463406</v>
      </c>
      <c r="U107" s="140"/>
    </row>
    <row r="108" spans="1:21">
      <c r="B108" s="145" t="s">
        <v>121</v>
      </c>
      <c r="C108" s="146">
        <v>0.49126442306275342</v>
      </c>
      <c r="D108" s="148"/>
      <c r="E108" s="146"/>
      <c r="F108" s="147"/>
      <c r="G108" s="145" t="s">
        <v>121</v>
      </c>
      <c r="H108" s="29">
        <v>9.812948018458742E-2</v>
      </c>
      <c r="I108" s="148"/>
      <c r="J108" s="3"/>
      <c r="K108" s="3"/>
      <c r="L108" s="148" t="s">
        <v>127</v>
      </c>
      <c r="M108" s="29">
        <v>0.14190270614516998</v>
      </c>
      <c r="N108" s="3"/>
      <c r="O108" s="148"/>
      <c r="P108" s="3"/>
      <c r="Q108" s="3"/>
      <c r="R108" s="3"/>
      <c r="S108" s="145" t="s">
        <v>123</v>
      </c>
      <c r="T108" s="29">
        <v>9.7154527748102196E-2</v>
      </c>
      <c r="U108" s="140"/>
    </row>
    <row r="109" spans="1:21">
      <c r="B109" s="148" t="s">
        <v>122</v>
      </c>
      <c r="C109" s="146">
        <v>0.39687161018293193</v>
      </c>
      <c r="D109" s="148"/>
      <c r="E109" s="146"/>
      <c r="F109" s="147"/>
      <c r="G109" s="145" t="s">
        <v>122</v>
      </c>
      <c r="H109" s="29">
        <v>9.1666182326768611E-2</v>
      </c>
      <c r="I109" s="148"/>
      <c r="J109" s="3"/>
      <c r="K109" s="3"/>
      <c r="L109" s="148" t="s">
        <v>119</v>
      </c>
      <c r="M109" s="29">
        <v>2.8172628643884645E-3</v>
      </c>
      <c r="N109" s="3"/>
      <c r="O109" s="148"/>
      <c r="P109" s="3"/>
      <c r="Q109" s="3"/>
      <c r="R109" s="3"/>
      <c r="S109" s="148" t="s">
        <v>194</v>
      </c>
      <c r="T109" s="29">
        <v>9.584474752876411E-2</v>
      </c>
      <c r="U109" s="140"/>
    </row>
    <row r="110" spans="1:21">
      <c r="B110" s="145" t="s">
        <v>120</v>
      </c>
      <c r="C110" s="146">
        <v>0.32546211992539298</v>
      </c>
      <c r="D110" s="145"/>
      <c r="E110" s="146"/>
      <c r="F110" s="147"/>
      <c r="G110" s="148" t="s">
        <v>118</v>
      </c>
      <c r="H110" s="29">
        <v>5.0830904609783428E-2</v>
      </c>
      <c r="I110" s="145"/>
      <c r="J110" s="3"/>
      <c r="K110" s="3"/>
      <c r="L110" s="145" t="s">
        <v>111</v>
      </c>
      <c r="M110" s="29">
        <v>6.244557763396306E-4</v>
      </c>
      <c r="N110" s="3"/>
      <c r="O110" s="145"/>
      <c r="P110" s="3"/>
      <c r="Q110" s="3"/>
      <c r="R110" s="3"/>
      <c r="S110" s="145" t="s">
        <v>112</v>
      </c>
      <c r="T110" s="29">
        <v>5.8927334266838868E-2</v>
      </c>
      <c r="U110" s="140"/>
    </row>
    <row r="111" spans="1:21">
      <c r="B111" s="145" t="s">
        <v>112</v>
      </c>
      <c r="C111" s="146">
        <v>0.29871225617752389</v>
      </c>
      <c r="D111" s="145"/>
      <c r="E111" s="3"/>
      <c r="F111" s="147"/>
      <c r="G111" s="145" t="s">
        <v>113</v>
      </c>
      <c r="H111" s="29">
        <v>3.5630627916415428E-2</v>
      </c>
      <c r="I111" s="145"/>
      <c r="J111" s="3"/>
      <c r="K111" s="3"/>
      <c r="L111" s="148" t="s">
        <v>118</v>
      </c>
      <c r="M111" s="29">
        <v>6.2887795408374594E-4</v>
      </c>
      <c r="N111" s="3"/>
      <c r="O111" s="145"/>
      <c r="P111" s="3"/>
      <c r="Q111" s="3"/>
      <c r="R111" s="3"/>
      <c r="S111" s="148" t="s">
        <v>118</v>
      </c>
      <c r="T111" s="29">
        <v>5.587730325168537E-2</v>
      </c>
      <c r="U111" s="140"/>
    </row>
    <row r="112" spans="1:21">
      <c r="B112" s="145" t="s">
        <v>125</v>
      </c>
      <c r="C112" s="146">
        <v>0.22171384852148043</v>
      </c>
      <c r="D112" s="145"/>
      <c r="E112" s="3"/>
      <c r="F112" s="147"/>
      <c r="G112" s="145" t="s">
        <v>112</v>
      </c>
      <c r="H112" s="29">
        <v>3.3423342912483125E-2</v>
      </c>
      <c r="I112" s="145"/>
      <c r="J112" s="3"/>
      <c r="K112" s="3"/>
      <c r="L112" s="148" t="s">
        <v>117</v>
      </c>
      <c r="M112" s="29">
        <v>2.3085756859738527E-4</v>
      </c>
      <c r="N112" s="3"/>
      <c r="O112" s="145"/>
      <c r="P112" s="3"/>
      <c r="Q112" s="3"/>
      <c r="R112" s="3"/>
      <c r="S112" s="145" t="s">
        <v>114</v>
      </c>
      <c r="T112" s="29">
        <v>4.8754563832480433E-2</v>
      </c>
      <c r="U112" s="142"/>
    </row>
    <row r="113" spans="2:21">
      <c r="B113" s="148" t="s">
        <v>127</v>
      </c>
      <c r="C113" s="146">
        <v>5.2858751092830329E-2</v>
      </c>
      <c r="D113" s="145"/>
      <c r="E113" s="3"/>
      <c r="F113" s="147"/>
      <c r="G113" s="148" t="s">
        <v>127</v>
      </c>
      <c r="H113" s="29">
        <v>3.0460881615351675E-2</v>
      </c>
      <c r="I113" s="145"/>
      <c r="J113" s="3"/>
      <c r="K113" s="3"/>
      <c r="L113" s="145" t="s">
        <v>120</v>
      </c>
      <c r="M113" s="29">
        <v>3.4781730793861004E-5</v>
      </c>
      <c r="N113" s="3"/>
      <c r="O113" s="145"/>
      <c r="P113" s="3"/>
      <c r="Q113" s="3"/>
      <c r="R113" s="3"/>
      <c r="S113" s="145" t="s">
        <v>121</v>
      </c>
      <c r="T113" s="29">
        <v>4.1677758567209858E-2</v>
      </c>
    </row>
    <row r="114" spans="2:21">
      <c r="B114" s="145" t="s">
        <v>113</v>
      </c>
      <c r="C114" s="146">
        <v>3.2196438691181682E-2</v>
      </c>
      <c r="D114" s="145"/>
      <c r="E114" s="3"/>
      <c r="F114" s="147"/>
      <c r="G114" s="145" t="s">
        <v>125</v>
      </c>
      <c r="H114" s="29">
        <v>1.2311796909693343E-2</v>
      </c>
      <c r="I114" s="145"/>
      <c r="J114" s="3"/>
      <c r="K114" s="3"/>
      <c r="L114" s="148" t="s">
        <v>194</v>
      </c>
      <c r="M114" s="29">
        <v>5.6611494742631443E-4</v>
      </c>
      <c r="N114" s="3"/>
      <c r="O114" s="145"/>
      <c r="P114" s="3"/>
      <c r="Q114" s="3"/>
      <c r="R114" s="3"/>
      <c r="S114" s="145" t="s">
        <v>111</v>
      </c>
      <c r="T114" s="29">
        <v>2.9143655172307742E-2</v>
      </c>
    </row>
    <row r="115" spans="2:21">
      <c r="B115" s="145" t="s">
        <v>123</v>
      </c>
      <c r="C115" s="146">
        <v>2.5854660553498016E-2</v>
      </c>
      <c r="D115" s="145"/>
      <c r="E115" s="3"/>
      <c r="F115" s="147"/>
      <c r="G115" s="145" t="s">
        <v>123</v>
      </c>
      <c r="H115" s="29">
        <v>1.1154746827434201E-2</v>
      </c>
      <c r="I115" s="145"/>
      <c r="J115" s="3"/>
      <c r="K115" s="3"/>
      <c r="L115" s="148" t="s">
        <v>115</v>
      </c>
      <c r="M115" s="29">
        <v>4.0569600445847388E-6</v>
      </c>
      <c r="N115" s="3"/>
      <c r="O115" s="145"/>
      <c r="P115" s="3"/>
      <c r="Q115" s="3"/>
      <c r="R115" s="3"/>
      <c r="S115" s="145" t="s">
        <v>120</v>
      </c>
      <c r="T115" s="29">
        <v>1.8584409960013301E-2</v>
      </c>
    </row>
    <row r="116" spans="2:21">
      <c r="B116" s="148" t="s">
        <v>116</v>
      </c>
      <c r="C116" s="146">
        <v>2.1766939773376001E-2</v>
      </c>
      <c r="D116" s="145"/>
      <c r="E116" s="3"/>
      <c r="F116" s="147"/>
      <c r="G116" s="148" t="s">
        <v>194</v>
      </c>
      <c r="H116" s="29">
        <v>5.6350262661079096E-3</v>
      </c>
      <c r="I116" s="145"/>
      <c r="J116" s="3"/>
      <c r="K116" s="3"/>
      <c r="L116" s="145" t="s">
        <v>112</v>
      </c>
      <c r="M116" s="29">
        <v>2.8961342969388506E-7</v>
      </c>
      <c r="N116" s="3"/>
      <c r="O116" s="145"/>
      <c r="P116" s="3"/>
      <c r="Q116" s="3"/>
      <c r="R116" s="3"/>
      <c r="S116" s="145" t="s">
        <v>125</v>
      </c>
      <c r="T116" s="29">
        <v>1.6659927619686161E-2</v>
      </c>
    </row>
    <row r="117" spans="2:21">
      <c r="B117" s="145" t="s">
        <v>171</v>
      </c>
      <c r="C117" s="146">
        <v>2.0077376670606908E-2</v>
      </c>
      <c r="D117" s="145"/>
      <c r="E117" s="3"/>
      <c r="F117" s="147"/>
      <c r="G117" s="145" t="s">
        <v>116</v>
      </c>
      <c r="H117" s="29">
        <v>5.4066075446316938E-3</v>
      </c>
      <c r="I117" s="145"/>
      <c r="J117" s="3"/>
      <c r="K117" s="3"/>
      <c r="L117" s="145" t="s">
        <v>171</v>
      </c>
      <c r="M117" s="29">
        <v>8.5350895496562872E-7</v>
      </c>
      <c r="N117" s="3"/>
      <c r="O117" s="145"/>
      <c r="P117" s="3"/>
      <c r="Q117" s="3"/>
      <c r="R117" s="3"/>
      <c r="S117" s="145" t="s">
        <v>110</v>
      </c>
      <c r="T117" s="29">
        <v>1.0331494914556908E-2</v>
      </c>
    </row>
    <row r="118" spans="2:21">
      <c r="B118" s="145" t="s">
        <v>194</v>
      </c>
      <c r="C118" s="146">
        <v>7.0662706338887032E-3</v>
      </c>
      <c r="D118" s="145"/>
      <c r="E118" s="3"/>
      <c r="F118" s="147"/>
      <c r="G118" s="145" t="s">
        <v>110</v>
      </c>
      <c r="H118" s="29">
        <v>4.0740527034439141E-3</v>
      </c>
      <c r="I118" s="145"/>
      <c r="J118" s="3"/>
      <c r="K118" s="3"/>
      <c r="L118" s="145" t="s">
        <v>121</v>
      </c>
      <c r="M118" s="29">
        <v>4.074599692238344E-7</v>
      </c>
      <c r="N118" s="3"/>
      <c r="O118" s="145"/>
      <c r="P118" s="3"/>
      <c r="Q118" s="3"/>
      <c r="R118" s="3"/>
      <c r="S118" s="145" t="s">
        <v>113</v>
      </c>
      <c r="T118" s="29">
        <v>9.497505612096252E-3</v>
      </c>
    </row>
    <row r="119" spans="2:21">
      <c r="B119" s="145" t="s">
        <v>114</v>
      </c>
      <c r="C119" s="146">
        <v>6.8845169525155285E-3</v>
      </c>
      <c r="D119" s="145"/>
      <c r="E119" s="3"/>
      <c r="F119" s="147"/>
      <c r="G119" s="145" t="s">
        <v>114</v>
      </c>
      <c r="H119" s="29">
        <v>3.159479779946885E-3</v>
      </c>
      <c r="I119" s="145"/>
      <c r="J119" s="3"/>
      <c r="K119" s="3"/>
      <c r="L119" s="145" t="s">
        <v>116</v>
      </c>
      <c r="M119" s="29">
        <v>0</v>
      </c>
      <c r="N119" s="3"/>
      <c r="O119" s="145"/>
      <c r="P119" s="3"/>
      <c r="Q119" s="3"/>
      <c r="R119" s="3"/>
      <c r="S119" s="145" t="s">
        <v>171</v>
      </c>
      <c r="T119" s="29">
        <v>3.852339685397678E-3</v>
      </c>
      <c r="U119" s="140"/>
    </row>
    <row r="120" spans="2:21">
      <c r="B120" s="148" t="s">
        <v>110</v>
      </c>
      <c r="C120" s="146">
        <v>4.8666658021195115E-3</v>
      </c>
      <c r="D120" s="145"/>
      <c r="E120" s="3"/>
      <c r="F120" s="147"/>
      <c r="G120" s="145" t="s">
        <v>186</v>
      </c>
      <c r="H120" s="29">
        <v>6.2748863450430743E-4</v>
      </c>
      <c r="I120" s="145"/>
      <c r="J120" s="3"/>
      <c r="K120" s="3"/>
      <c r="L120" s="145" t="s">
        <v>113</v>
      </c>
      <c r="M120" s="29">
        <v>0</v>
      </c>
      <c r="N120" s="3"/>
      <c r="O120" s="145"/>
      <c r="P120" s="3"/>
      <c r="Q120" s="3"/>
      <c r="R120" s="3"/>
      <c r="S120" s="145" t="s">
        <v>124</v>
      </c>
      <c r="T120" s="149">
        <v>3.8717379627493205E-4</v>
      </c>
      <c r="U120" s="118"/>
    </row>
    <row r="121" spans="2:21">
      <c r="B121" s="145" t="s">
        <v>124</v>
      </c>
      <c r="C121" s="150">
        <v>2.0923335490616803E-3</v>
      </c>
      <c r="D121" s="145"/>
      <c r="E121" s="3"/>
      <c r="F121" s="147"/>
      <c r="G121" s="145" t="s">
        <v>171</v>
      </c>
      <c r="H121" s="149">
        <v>2.5420895668840999E-4</v>
      </c>
      <c r="I121" s="145"/>
      <c r="J121" s="3"/>
      <c r="K121" s="3"/>
      <c r="L121" s="145" t="s">
        <v>186</v>
      </c>
      <c r="M121" s="29">
        <v>0</v>
      </c>
      <c r="N121" s="3"/>
      <c r="O121" s="145"/>
      <c r="P121" s="3"/>
      <c r="Q121" s="3"/>
      <c r="R121" s="3"/>
      <c r="S121" s="145" t="s">
        <v>186</v>
      </c>
      <c r="T121" s="29">
        <v>1.090402748852293E-4</v>
      </c>
      <c r="U121" s="140"/>
    </row>
    <row r="122" spans="2:21">
      <c r="B122" s="145" t="s">
        <v>186</v>
      </c>
      <c r="C122" s="146">
        <v>1.7768477338549545E-3</v>
      </c>
      <c r="D122" s="151"/>
      <c r="E122" s="3"/>
      <c r="F122" s="147"/>
      <c r="G122" s="151" t="s">
        <v>124</v>
      </c>
      <c r="H122" s="29">
        <v>8.7873615132083593E-5</v>
      </c>
      <c r="I122" s="151"/>
      <c r="J122" s="3"/>
      <c r="K122" s="3"/>
      <c r="L122" s="152" t="s">
        <v>124</v>
      </c>
      <c r="M122" s="149">
        <v>0</v>
      </c>
      <c r="N122" s="3"/>
      <c r="O122" s="151"/>
      <c r="P122" s="3"/>
      <c r="Q122" s="3"/>
      <c r="R122" s="3"/>
      <c r="S122" s="145" t="s">
        <v>116</v>
      </c>
      <c r="T122" s="29">
        <v>1.2878496038119514E-5</v>
      </c>
      <c r="U122" s="118"/>
    </row>
    <row r="123" spans="2:21">
      <c r="D123" s="118"/>
      <c r="F123" s="111"/>
      <c r="K123" s="111"/>
      <c r="U123" s="118"/>
    </row>
    <row r="124" spans="2:21">
      <c r="D124" s="118"/>
      <c r="F124" s="111"/>
      <c r="K124" s="111"/>
      <c r="U124" s="118"/>
    </row>
    <row r="125" spans="2:21">
      <c r="D125" s="43"/>
      <c r="F125" s="111"/>
      <c r="K125" s="111"/>
      <c r="U125" s="43"/>
    </row>
    <row r="126" spans="2:21">
      <c r="B126" s="143" t="s">
        <v>316</v>
      </c>
      <c r="C126" s="146"/>
      <c r="D126" s="145"/>
      <c r="E126" s="3"/>
      <c r="F126" s="153"/>
      <c r="G126" s="3"/>
      <c r="H126" s="3"/>
      <c r="I126" s="3"/>
      <c r="J126" s="3"/>
      <c r="K126" s="153"/>
      <c r="L126" s="3"/>
      <c r="M126" s="3"/>
      <c r="N126" s="3"/>
      <c r="O126" s="3"/>
      <c r="P126" s="3"/>
      <c r="Q126" s="3"/>
      <c r="R126" s="3"/>
      <c r="S126" s="3"/>
      <c r="T126" s="3"/>
      <c r="U126" s="140"/>
    </row>
    <row r="127" spans="2:21">
      <c r="B127" s="144" t="s">
        <v>308</v>
      </c>
      <c r="C127" s="3"/>
      <c r="D127" s="145"/>
      <c r="E127" s="3"/>
      <c r="F127" s="153"/>
      <c r="G127" s="3"/>
      <c r="H127" s="3"/>
      <c r="I127" s="3"/>
      <c r="J127" s="3"/>
      <c r="K127" s="153"/>
      <c r="L127" s="3"/>
      <c r="M127" s="3"/>
      <c r="N127" s="3"/>
      <c r="O127" s="3"/>
      <c r="P127" s="3"/>
      <c r="Q127" s="3"/>
      <c r="R127" s="3"/>
      <c r="S127" s="3"/>
      <c r="T127" s="3"/>
      <c r="U127" s="140"/>
    </row>
    <row r="128" spans="2:21">
      <c r="B128" s="108" t="s">
        <v>293</v>
      </c>
      <c r="C128" s="108"/>
      <c r="D128" s="145"/>
      <c r="E128" s="3"/>
      <c r="F128" s="153"/>
      <c r="G128" s="144" t="s">
        <v>294</v>
      </c>
      <c r="H128" s="108" t="s">
        <v>295</v>
      </c>
      <c r="I128" s="3"/>
      <c r="J128" s="3"/>
      <c r="K128" s="153"/>
      <c r="L128" s="144" t="s">
        <v>296</v>
      </c>
      <c r="M128" s="108" t="s">
        <v>297</v>
      </c>
      <c r="N128" s="3"/>
      <c r="O128" s="3"/>
      <c r="P128" s="3"/>
      <c r="Q128" s="3"/>
      <c r="R128" s="3"/>
      <c r="S128" s="144" t="s">
        <v>298</v>
      </c>
      <c r="T128" s="108" t="s">
        <v>299</v>
      </c>
      <c r="U128" s="140"/>
    </row>
    <row r="129" spans="1:21">
      <c r="A129" s="2"/>
      <c r="B129" s="108" t="s">
        <v>315</v>
      </c>
      <c r="C129" s="108"/>
      <c r="D129" s="145"/>
      <c r="E129" s="3"/>
      <c r="F129" s="153"/>
      <c r="G129" s="108"/>
      <c r="H129" s="108" t="s">
        <v>311</v>
      </c>
      <c r="I129" s="3"/>
      <c r="J129" s="3"/>
      <c r="K129" s="153"/>
      <c r="L129" s="108"/>
      <c r="M129" s="108" t="s">
        <v>302</v>
      </c>
      <c r="N129" s="3"/>
      <c r="O129" s="3"/>
      <c r="P129" s="3"/>
      <c r="Q129" s="3"/>
      <c r="R129" s="3"/>
      <c r="S129" s="108"/>
      <c r="T129" s="108" t="s">
        <v>303</v>
      </c>
      <c r="U129" s="140"/>
    </row>
    <row r="130" spans="1:21">
      <c r="B130" s="3"/>
      <c r="C130" s="3" t="s">
        <v>304</v>
      </c>
      <c r="D130" s="145"/>
      <c r="E130" s="3"/>
      <c r="F130" s="153"/>
      <c r="G130" s="3"/>
      <c r="H130" s="3" t="s">
        <v>305</v>
      </c>
      <c r="I130" s="3"/>
      <c r="J130" s="3"/>
      <c r="K130" s="153"/>
      <c r="L130" s="3"/>
      <c r="M130" s="3" t="s">
        <v>317</v>
      </c>
      <c r="N130" s="3"/>
      <c r="O130" s="3"/>
      <c r="P130" s="3"/>
      <c r="Q130" s="3"/>
      <c r="R130" s="3"/>
      <c r="S130" s="3"/>
      <c r="T130" s="3" t="s">
        <v>307</v>
      </c>
      <c r="U130" s="140"/>
    </row>
    <row r="131" spans="1:21">
      <c r="B131" s="145" t="s">
        <v>115</v>
      </c>
      <c r="C131" s="29">
        <v>56.693451815166597</v>
      </c>
      <c r="D131" s="154"/>
      <c r="E131" s="3"/>
      <c r="F131" s="153"/>
      <c r="G131" s="148" t="s">
        <v>115</v>
      </c>
      <c r="H131" s="29">
        <v>6.8918117317094483</v>
      </c>
      <c r="I131" s="154"/>
      <c r="J131" s="3"/>
      <c r="K131" s="153"/>
      <c r="L131" s="145" t="s">
        <v>110</v>
      </c>
      <c r="M131" s="155">
        <v>251.08575589182576</v>
      </c>
      <c r="N131" s="3"/>
      <c r="O131" s="145"/>
      <c r="P131" s="3"/>
      <c r="Q131" s="3"/>
      <c r="R131" s="3"/>
      <c r="S131" s="148" t="s">
        <v>115</v>
      </c>
      <c r="T131" s="155">
        <v>17.403024098307291</v>
      </c>
      <c r="U131" s="140"/>
    </row>
    <row r="132" spans="1:21">
      <c r="B132" s="148" t="s">
        <v>119</v>
      </c>
      <c r="C132" s="29">
        <v>22.034665088082555</v>
      </c>
      <c r="D132" s="154"/>
      <c r="E132" s="3"/>
      <c r="F132" s="153"/>
      <c r="G132" s="145" t="s">
        <v>113</v>
      </c>
      <c r="H132" s="29">
        <v>6.0073858330170609</v>
      </c>
      <c r="I132" s="156"/>
      <c r="J132" s="3"/>
      <c r="K132" s="153"/>
      <c r="L132" s="145" t="s">
        <v>123</v>
      </c>
      <c r="M132" s="155">
        <v>157.4076133975926</v>
      </c>
      <c r="N132" s="3"/>
      <c r="O132" s="143"/>
      <c r="P132" s="3"/>
      <c r="Q132" s="3"/>
      <c r="R132" s="3"/>
      <c r="S132" s="148" t="s">
        <v>119</v>
      </c>
      <c r="T132" s="155">
        <v>10.601677839356432</v>
      </c>
      <c r="U132" s="118"/>
    </row>
    <row r="133" spans="1:21">
      <c r="B133" s="145" t="s">
        <v>112</v>
      </c>
      <c r="C133" s="29">
        <v>19.570669910545526</v>
      </c>
      <c r="D133" s="154"/>
      <c r="E133" s="3"/>
      <c r="F133" s="153"/>
      <c r="G133" s="145" t="s">
        <v>120</v>
      </c>
      <c r="H133" s="29">
        <v>3.3003778014576408</v>
      </c>
      <c r="I133" s="154"/>
      <c r="J133" s="3"/>
      <c r="K133" s="153"/>
      <c r="L133" s="145" t="s">
        <v>114</v>
      </c>
      <c r="M133" s="155">
        <v>101.87833543041845</v>
      </c>
      <c r="N133" s="3"/>
      <c r="O133" s="145"/>
      <c r="P133" s="3"/>
      <c r="Q133" s="3"/>
      <c r="R133" s="3"/>
      <c r="S133" s="145" t="s">
        <v>112</v>
      </c>
      <c r="T133" s="155">
        <v>8.3661145228264822</v>
      </c>
      <c r="U133" s="140"/>
    </row>
    <row r="134" spans="1:21">
      <c r="B134" s="145" t="s">
        <v>117</v>
      </c>
      <c r="C134" s="29">
        <v>19.333494484349846</v>
      </c>
      <c r="D134" s="154"/>
      <c r="E134" s="3"/>
      <c r="F134" s="153"/>
      <c r="G134" s="148" t="s">
        <v>119</v>
      </c>
      <c r="H134" s="29">
        <v>2.8630622318998724</v>
      </c>
      <c r="I134" s="156"/>
      <c r="J134" s="3"/>
      <c r="K134" s="153"/>
      <c r="L134" s="145" t="s">
        <v>125</v>
      </c>
      <c r="M134" s="155">
        <v>2.7869014076894025</v>
      </c>
      <c r="N134" s="3"/>
      <c r="O134" s="143"/>
      <c r="P134" s="3"/>
      <c r="Q134" s="3"/>
      <c r="R134" s="3"/>
      <c r="S134" s="145" t="s">
        <v>123</v>
      </c>
      <c r="T134" s="155">
        <v>7.890764757779591</v>
      </c>
      <c r="U134" s="118"/>
    </row>
    <row r="135" spans="1:21">
      <c r="B135" s="145" t="s">
        <v>111</v>
      </c>
      <c r="C135" s="29">
        <v>17.345524606006983</v>
      </c>
      <c r="D135" s="154"/>
      <c r="E135" s="3"/>
      <c r="F135" s="153"/>
      <c r="G135" s="145" t="s">
        <v>121</v>
      </c>
      <c r="H135" s="29">
        <v>2.68357139237659</v>
      </c>
      <c r="I135" s="156"/>
      <c r="J135" s="3"/>
      <c r="K135" s="153"/>
      <c r="L135" s="145" t="s">
        <v>122</v>
      </c>
      <c r="M135" s="155">
        <v>1.5139536834091276</v>
      </c>
      <c r="N135" s="3"/>
      <c r="O135" s="143"/>
      <c r="P135" s="3"/>
      <c r="Q135" s="3"/>
      <c r="R135" s="3"/>
      <c r="S135" s="145" t="s">
        <v>113</v>
      </c>
      <c r="T135" s="155">
        <v>7.4000337566669661</v>
      </c>
      <c r="U135" s="118"/>
    </row>
    <row r="136" spans="1:21">
      <c r="B136" s="145" t="s">
        <v>121</v>
      </c>
      <c r="C136" s="29">
        <v>14.884695614526324</v>
      </c>
      <c r="D136" s="154"/>
      <c r="E136" s="3"/>
      <c r="F136" s="153"/>
      <c r="G136" s="145" t="s">
        <v>112</v>
      </c>
      <c r="H136" s="29">
        <v>2.6407982086337318</v>
      </c>
      <c r="I136" s="156"/>
      <c r="J136" s="3"/>
      <c r="K136" s="153"/>
      <c r="L136" s="148" t="s">
        <v>127</v>
      </c>
      <c r="M136" s="155">
        <v>1.2132519262647967</v>
      </c>
      <c r="N136" s="3"/>
      <c r="O136" s="143"/>
      <c r="P136" s="3"/>
      <c r="Q136" s="3"/>
      <c r="R136" s="3"/>
      <c r="S136" s="148" t="s">
        <v>117</v>
      </c>
      <c r="T136" s="155">
        <v>6.6017112421673891</v>
      </c>
      <c r="U136" s="118"/>
    </row>
    <row r="137" spans="1:21">
      <c r="B137" s="145" t="s">
        <v>113</v>
      </c>
      <c r="C137" s="29">
        <v>14.156197162108292</v>
      </c>
      <c r="D137" s="154"/>
      <c r="E137" s="3"/>
      <c r="F137" s="153"/>
      <c r="G137" s="145" t="s">
        <v>111</v>
      </c>
      <c r="H137" s="29">
        <v>2.206439699799541</v>
      </c>
      <c r="I137" s="157"/>
      <c r="J137" s="3"/>
      <c r="K137" s="153"/>
      <c r="L137" s="148" t="s">
        <v>119</v>
      </c>
      <c r="M137" s="155">
        <v>0.52189097220503133</v>
      </c>
      <c r="N137" s="3"/>
      <c r="O137" s="148"/>
      <c r="P137" s="3"/>
      <c r="Q137" s="3"/>
      <c r="R137" s="3"/>
      <c r="S137" s="145" t="s">
        <v>114</v>
      </c>
      <c r="T137" s="155">
        <v>4.7062026173411544</v>
      </c>
      <c r="U137" s="43"/>
    </row>
    <row r="138" spans="1:21">
      <c r="B138" s="145" t="s">
        <v>120</v>
      </c>
      <c r="C138" s="29">
        <v>12.43721484658378</v>
      </c>
      <c r="D138" s="154"/>
      <c r="E138" s="3"/>
      <c r="F138" s="153"/>
      <c r="G138" s="148" t="s">
        <v>117</v>
      </c>
      <c r="H138" s="29">
        <v>1.6332893582086208</v>
      </c>
      <c r="I138" s="154"/>
      <c r="J138" s="3"/>
      <c r="K138" s="153"/>
      <c r="L138" s="145" t="s">
        <v>111</v>
      </c>
      <c r="M138" s="155">
        <v>0.33381621643755682</v>
      </c>
      <c r="N138" s="3"/>
      <c r="O138" s="145"/>
      <c r="P138" s="3"/>
      <c r="Q138" s="3"/>
      <c r="R138" s="3"/>
      <c r="S138" s="145" t="s">
        <v>121</v>
      </c>
      <c r="T138" s="155">
        <v>4.1727341390958737</v>
      </c>
      <c r="U138" s="140"/>
    </row>
    <row r="139" spans="1:21">
      <c r="B139" s="145" t="s">
        <v>118</v>
      </c>
      <c r="C139" s="29">
        <v>8.9125500225833996</v>
      </c>
      <c r="D139" s="153"/>
      <c r="E139" s="153"/>
      <c r="F139" s="153"/>
      <c r="G139" s="145" t="s">
        <v>116</v>
      </c>
      <c r="H139" s="29">
        <v>1.2420591825162659</v>
      </c>
      <c r="I139" s="154"/>
      <c r="J139" s="3"/>
      <c r="K139" s="153"/>
      <c r="L139" s="148" t="s">
        <v>118</v>
      </c>
      <c r="M139" s="155">
        <v>0.21924794759453825</v>
      </c>
      <c r="N139" s="3"/>
      <c r="O139" s="145"/>
      <c r="P139" s="3"/>
      <c r="Q139" s="3"/>
      <c r="R139" s="3"/>
      <c r="S139" s="145" t="s">
        <v>122</v>
      </c>
      <c r="T139" s="155">
        <v>3.6595210142646968</v>
      </c>
      <c r="U139" s="140"/>
    </row>
    <row r="140" spans="1:21">
      <c r="B140" s="145" t="s">
        <v>116</v>
      </c>
      <c r="C140" s="29">
        <v>6.1779935591859907</v>
      </c>
      <c r="D140" s="153"/>
      <c r="E140" s="153"/>
      <c r="F140" s="153"/>
      <c r="G140" s="145" t="s">
        <v>123</v>
      </c>
      <c r="H140" s="29">
        <v>1.120630140862628</v>
      </c>
      <c r="I140" s="154"/>
      <c r="J140" s="3"/>
      <c r="K140" s="153"/>
      <c r="L140" s="148" t="s">
        <v>117</v>
      </c>
      <c r="M140" s="155">
        <v>0.136400371846013</v>
      </c>
      <c r="N140" s="3"/>
      <c r="O140" s="145"/>
      <c r="P140" s="3"/>
      <c r="Q140" s="3"/>
      <c r="R140" s="3"/>
      <c r="S140" s="145" t="s">
        <v>110</v>
      </c>
      <c r="T140" s="155">
        <v>2.9082399172318891</v>
      </c>
      <c r="U140" s="140"/>
    </row>
    <row r="141" spans="1:21">
      <c r="B141" s="148" t="s">
        <v>125</v>
      </c>
      <c r="C141" s="29">
        <v>5.4332035720961365</v>
      </c>
      <c r="D141" s="153"/>
      <c r="E141" s="153"/>
      <c r="F141" s="153"/>
      <c r="G141" s="148" t="s">
        <v>118</v>
      </c>
      <c r="H141" s="29">
        <v>0.94258853831294265</v>
      </c>
      <c r="I141" s="154"/>
      <c r="J141" s="3"/>
      <c r="K141" s="153"/>
      <c r="L141" s="145" t="s">
        <v>120</v>
      </c>
      <c r="M141" s="155">
        <v>0.10846103052552325</v>
      </c>
      <c r="N141" s="3"/>
      <c r="O141" s="145"/>
      <c r="P141" s="3"/>
      <c r="Q141" s="3"/>
      <c r="R141" s="3"/>
      <c r="S141" s="145" t="s">
        <v>120</v>
      </c>
      <c r="T141" s="155">
        <v>2.8604445778104184</v>
      </c>
      <c r="U141" s="140"/>
    </row>
    <row r="142" spans="1:21">
      <c r="B142" s="145" t="s">
        <v>123</v>
      </c>
      <c r="C142" s="29">
        <v>4.229322053767369</v>
      </c>
      <c r="D142" s="153"/>
      <c r="E142" s="153"/>
      <c r="F142" s="153"/>
      <c r="G142" s="145" t="s">
        <v>122</v>
      </c>
      <c r="H142" s="29">
        <v>0.81693966830767695</v>
      </c>
      <c r="I142" s="154"/>
      <c r="J142" s="3"/>
      <c r="K142" s="153"/>
      <c r="L142" s="148" t="s">
        <v>194</v>
      </c>
      <c r="M142" s="155">
        <v>0.10735145945621292</v>
      </c>
      <c r="N142" s="3"/>
      <c r="O142" s="145"/>
      <c r="P142" s="3"/>
      <c r="Q142" s="3"/>
      <c r="R142" s="3"/>
      <c r="S142" s="145" t="s">
        <v>111</v>
      </c>
      <c r="T142" s="155">
        <v>2.6018940850064118</v>
      </c>
      <c r="U142" s="140"/>
    </row>
    <row r="143" spans="1:21">
      <c r="B143" s="148" t="s">
        <v>122</v>
      </c>
      <c r="C143" s="29">
        <v>4.2138524607153434</v>
      </c>
      <c r="D143" s="153"/>
      <c r="E143" s="153"/>
      <c r="F143" s="153"/>
      <c r="G143" s="145" t="s">
        <v>110</v>
      </c>
      <c r="H143" s="29">
        <v>0.76543239028696453</v>
      </c>
      <c r="I143" s="154"/>
      <c r="J143" s="3"/>
      <c r="K143" s="153"/>
      <c r="L143" s="148" t="s">
        <v>115</v>
      </c>
      <c r="M143" s="155">
        <v>3.2531023900363054E-2</v>
      </c>
      <c r="N143" s="3"/>
      <c r="O143" s="145"/>
      <c r="P143" s="3"/>
      <c r="Q143" s="3"/>
      <c r="R143" s="3"/>
      <c r="S143" s="148" t="s">
        <v>118</v>
      </c>
      <c r="T143" s="155">
        <v>2.3579309748810124</v>
      </c>
      <c r="U143" s="140"/>
    </row>
    <row r="144" spans="1:21">
      <c r="B144" s="145" t="s">
        <v>171</v>
      </c>
      <c r="C144" s="29">
        <v>2.9033947841249326</v>
      </c>
      <c r="D144" s="153"/>
      <c r="E144" s="153"/>
      <c r="F144" s="153"/>
      <c r="G144" s="145" t="s">
        <v>186</v>
      </c>
      <c r="H144" s="29">
        <v>0.66122296913754985</v>
      </c>
      <c r="I144" s="154"/>
      <c r="J144" s="3"/>
      <c r="K144" s="153"/>
      <c r="L144" s="145" t="s">
        <v>112</v>
      </c>
      <c r="M144" s="155">
        <v>1.6256001808717769E-2</v>
      </c>
      <c r="N144" s="3"/>
      <c r="O144" s="145"/>
      <c r="P144" s="3"/>
      <c r="Q144" s="3"/>
      <c r="R144" s="3"/>
      <c r="S144" s="148" t="s">
        <v>127</v>
      </c>
      <c r="T144" s="155">
        <v>1.8174142241820448</v>
      </c>
      <c r="U144" s="140"/>
    </row>
    <row r="145" spans="2:21">
      <c r="B145" s="148" t="s">
        <v>186</v>
      </c>
      <c r="C145" s="29">
        <v>2.7582841403199412</v>
      </c>
      <c r="D145" s="153"/>
      <c r="E145" s="153"/>
      <c r="F145" s="153"/>
      <c r="G145" s="145" t="s">
        <v>125</v>
      </c>
      <c r="H145" s="29">
        <v>0.51647748299746032</v>
      </c>
      <c r="I145" s="154"/>
      <c r="J145" s="3"/>
      <c r="K145" s="153"/>
      <c r="L145" s="145" t="s">
        <v>171</v>
      </c>
      <c r="M145" s="155">
        <v>1.5969152547406912E-2</v>
      </c>
      <c r="N145" s="3"/>
      <c r="O145" s="145"/>
      <c r="P145" s="3"/>
      <c r="Q145" s="3"/>
      <c r="R145" s="3"/>
      <c r="S145" s="148" t="s">
        <v>194</v>
      </c>
      <c r="T145" s="155">
        <v>1.5936788833614437</v>
      </c>
      <c r="U145" s="140"/>
    </row>
    <row r="146" spans="2:21">
      <c r="B146" s="148" t="s">
        <v>124</v>
      </c>
      <c r="C146" s="29">
        <v>2.2899762792716074</v>
      </c>
      <c r="D146" s="153"/>
      <c r="E146" s="147"/>
      <c r="F146" s="147"/>
      <c r="G146" s="145" t="s">
        <v>114</v>
      </c>
      <c r="H146" s="29">
        <v>0.50212938810939467</v>
      </c>
      <c r="I146" s="154"/>
      <c r="J146" s="3"/>
      <c r="K146" s="147"/>
      <c r="L146" s="145" t="s">
        <v>121</v>
      </c>
      <c r="M146" s="155">
        <v>1.1435364036266913E-2</v>
      </c>
      <c r="N146" s="3"/>
      <c r="O146" s="145"/>
      <c r="P146" s="3"/>
      <c r="Q146" s="3"/>
      <c r="R146" s="3"/>
      <c r="S146" s="145" t="s">
        <v>125</v>
      </c>
      <c r="T146" s="155">
        <v>1.5712113920598487</v>
      </c>
      <c r="U146" s="140"/>
    </row>
    <row r="147" spans="2:21">
      <c r="B147" s="145" t="s">
        <v>110</v>
      </c>
      <c r="C147" s="29">
        <v>2.0738539733233647</v>
      </c>
      <c r="D147" s="29"/>
      <c r="E147" s="3"/>
      <c r="F147" s="3"/>
      <c r="G147" s="148" t="s">
        <v>127</v>
      </c>
      <c r="H147" s="29">
        <v>0.26880216904076859</v>
      </c>
      <c r="I147" s="154"/>
      <c r="J147" s="3"/>
      <c r="K147" s="3"/>
      <c r="L147" s="145" t="s">
        <v>186</v>
      </c>
      <c r="M147" s="155">
        <v>0</v>
      </c>
      <c r="N147" s="3"/>
      <c r="O147" s="145"/>
      <c r="P147" s="3"/>
      <c r="Q147" s="3"/>
      <c r="R147" s="3"/>
      <c r="S147" s="145" t="s">
        <v>171</v>
      </c>
      <c r="T147" s="155">
        <v>1.2240555659688912</v>
      </c>
      <c r="U147" s="140"/>
    </row>
    <row r="148" spans="2:21">
      <c r="B148" s="145" t="s">
        <v>114</v>
      </c>
      <c r="C148" s="29">
        <v>1.8374413403266445</v>
      </c>
      <c r="D148" s="29"/>
      <c r="E148" s="3"/>
      <c r="F148" s="3"/>
      <c r="G148" s="145" t="s">
        <v>124</v>
      </c>
      <c r="H148" s="29">
        <v>0.18931101094655503</v>
      </c>
      <c r="I148" s="154"/>
      <c r="J148" s="3"/>
      <c r="K148" s="3"/>
      <c r="L148" s="145" t="s">
        <v>116</v>
      </c>
      <c r="M148" s="155">
        <v>0</v>
      </c>
      <c r="N148" s="3"/>
      <c r="O148" s="145"/>
      <c r="P148" s="3"/>
      <c r="Q148" s="3"/>
      <c r="R148" s="3"/>
      <c r="S148" s="145" t="s">
        <v>124</v>
      </c>
      <c r="T148" s="155">
        <v>0.94810129464205861</v>
      </c>
      <c r="U148" s="140"/>
    </row>
    <row r="149" spans="2:21">
      <c r="B149" s="148" t="s">
        <v>127</v>
      </c>
      <c r="C149" s="29">
        <v>0.87778646476937872</v>
      </c>
      <c r="D149" s="29"/>
      <c r="E149" s="3"/>
      <c r="F149" s="3"/>
      <c r="G149" s="148" t="s">
        <v>194</v>
      </c>
      <c r="H149" s="29">
        <v>0.16196064523987472</v>
      </c>
      <c r="I149" s="154"/>
      <c r="J149" s="3"/>
      <c r="K149" s="3"/>
      <c r="L149" s="145" t="s">
        <v>124</v>
      </c>
      <c r="M149" s="155">
        <v>0</v>
      </c>
      <c r="N149" s="3"/>
      <c r="O149" s="145"/>
      <c r="P149" s="3"/>
      <c r="Q149" s="3"/>
      <c r="R149" s="3"/>
      <c r="S149" s="145" t="s">
        <v>186</v>
      </c>
      <c r="T149" s="155">
        <v>0.65764814826936435</v>
      </c>
      <c r="U149" s="140"/>
    </row>
    <row r="150" spans="2:21">
      <c r="B150" s="145" t="s">
        <v>194</v>
      </c>
      <c r="C150" s="29">
        <v>0.44959922690651966</v>
      </c>
      <c r="D150" s="29"/>
      <c r="E150" s="3"/>
      <c r="F150" s="3"/>
      <c r="G150" s="145" t="s">
        <v>171</v>
      </c>
      <c r="H150" s="29">
        <v>0.13178899205943634</v>
      </c>
      <c r="I150" s="154"/>
      <c r="J150" s="3"/>
      <c r="K150" s="3"/>
      <c r="L150" s="145" t="s">
        <v>113</v>
      </c>
      <c r="M150" s="155">
        <v>0</v>
      </c>
      <c r="N150" s="3"/>
      <c r="O150" s="145"/>
      <c r="P150" s="3"/>
      <c r="Q150" s="3"/>
      <c r="R150" s="3"/>
      <c r="S150" s="145" t="s">
        <v>116</v>
      </c>
      <c r="T150" s="155">
        <v>0.1446330599712769</v>
      </c>
      <c r="U150" s="140"/>
    </row>
  </sheetData>
  <mergeCells count="26">
    <mergeCell ref="B1:U1"/>
    <mergeCell ref="B2:U2"/>
    <mergeCell ref="B3:U3"/>
    <mergeCell ref="C5:E5"/>
    <mergeCell ref="G5:I5"/>
    <mergeCell ref="K5:M5"/>
    <mergeCell ref="O5:Q5"/>
    <mergeCell ref="S5:U5"/>
    <mergeCell ref="C34:E34"/>
    <mergeCell ref="G34:I34"/>
    <mergeCell ref="K34:M34"/>
    <mergeCell ref="O34:Q34"/>
    <mergeCell ref="S34:U34"/>
    <mergeCell ref="W5:Y5"/>
    <mergeCell ref="AA5:AC5"/>
    <mergeCell ref="AE5:AG5"/>
    <mergeCell ref="AI5:AK5"/>
    <mergeCell ref="AM5:AO5"/>
    <mergeCell ref="B58:U58"/>
    <mergeCell ref="B59:U59"/>
    <mergeCell ref="B60:U60"/>
    <mergeCell ref="C62:E62"/>
    <mergeCell ref="G62:I62"/>
    <mergeCell ref="K62:M62"/>
    <mergeCell ref="O62:Q62"/>
    <mergeCell ref="S62:U62"/>
  </mergeCells>
  <pageMargins left="0.75" right="0.75" top="1" bottom="1" header="0.5" footer="0.5"/>
  <pageSetup scale="24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"/>
  <sheetViews>
    <sheetView showGridLines="0" showRowColHeaders="0" topLeftCell="A75" workbookViewId="0">
      <selection activeCell="DS169" sqref="DS169"/>
    </sheetView>
  </sheetViews>
  <sheetFormatPr defaultColWidth="0.85546875" defaultRowHeight="3" customHeight="1"/>
  <cols>
    <col min="1" max="43" width="0.85546875" style="95" customWidth="1"/>
    <col min="44" max="44" width="0.28515625" style="95" customWidth="1"/>
    <col min="45" max="256" width="0.85546875" style="95"/>
    <col min="257" max="299" width="0.85546875" style="95" customWidth="1"/>
    <col min="300" max="300" width="0.28515625" style="95" customWidth="1"/>
    <col min="301" max="512" width="0.85546875" style="95"/>
    <col min="513" max="555" width="0.85546875" style="95" customWidth="1"/>
    <col min="556" max="556" width="0.28515625" style="95" customWidth="1"/>
    <col min="557" max="768" width="0.85546875" style="95"/>
    <col min="769" max="811" width="0.85546875" style="95" customWidth="1"/>
    <col min="812" max="812" width="0.28515625" style="95" customWidth="1"/>
    <col min="813" max="1024" width="0.85546875" style="95"/>
    <col min="1025" max="1067" width="0.85546875" style="95" customWidth="1"/>
    <col min="1068" max="1068" width="0.28515625" style="95" customWidth="1"/>
    <col min="1069" max="1280" width="0.85546875" style="95"/>
    <col min="1281" max="1323" width="0.85546875" style="95" customWidth="1"/>
    <col min="1324" max="1324" width="0.28515625" style="95" customWidth="1"/>
    <col min="1325" max="1536" width="0.85546875" style="95"/>
    <col min="1537" max="1579" width="0.85546875" style="95" customWidth="1"/>
    <col min="1580" max="1580" width="0.28515625" style="95" customWidth="1"/>
    <col min="1581" max="1792" width="0.85546875" style="95"/>
    <col min="1793" max="1835" width="0.85546875" style="95" customWidth="1"/>
    <col min="1836" max="1836" width="0.28515625" style="95" customWidth="1"/>
    <col min="1837" max="2048" width="0.85546875" style="95"/>
    <col min="2049" max="2091" width="0.85546875" style="95" customWidth="1"/>
    <col min="2092" max="2092" width="0.28515625" style="95" customWidth="1"/>
    <col min="2093" max="2304" width="0.85546875" style="95"/>
    <col min="2305" max="2347" width="0.85546875" style="95" customWidth="1"/>
    <col min="2348" max="2348" width="0.28515625" style="95" customWidth="1"/>
    <col min="2349" max="2560" width="0.85546875" style="95"/>
    <col min="2561" max="2603" width="0.85546875" style="95" customWidth="1"/>
    <col min="2604" max="2604" width="0.28515625" style="95" customWidth="1"/>
    <col min="2605" max="2816" width="0.85546875" style="95"/>
    <col min="2817" max="2859" width="0.85546875" style="95" customWidth="1"/>
    <col min="2860" max="2860" width="0.28515625" style="95" customWidth="1"/>
    <col min="2861" max="3072" width="0.85546875" style="95"/>
    <col min="3073" max="3115" width="0.85546875" style="95" customWidth="1"/>
    <col min="3116" max="3116" width="0.28515625" style="95" customWidth="1"/>
    <col min="3117" max="3328" width="0.85546875" style="95"/>
    <col min="3329" max="3371" width="0.85546875" style="95" customWidth="1"/>
    <col min="3372" max="3372" width="0.28515625" style="95" customWidth="1"/>
    <col min="3373" max="3584" width="0.85546875" style="95"/>
    <col min="3585" max="3627" width="0.85546875" style="95" customWidth="1"/>
    <col min="3628" max="3628" width="0.28515625" style="95" customWidth="1"/>
    <col min="3629" max="3840" width="0.85546875" style="95"/>
    <col min="3841" max="3883" width="0.85546875" style="95" customWidth="1"/>
    <col min="3884" max="3884" width="0.28515625" style="95" customWidth="1"/>
    <col min="3885" max="4096" width="0.85546875" style="95"/>
    <col min="4097" max="4139" width="0.85546875" style="95" customWidth="1"/>
    <col min="4140" max="4140" width="0.28515625" style="95" customWidth="1"/>
    <col min="4141" max="4352" width="0.85546875" style="95"/>
    <col min="4353" max="4395" width="0.85546875" style="95" customWidth="1"/>
    <col min="4396" max="4396" width="0.28515625" style="95" customWidth="1"/>
    <col min="4397" max="4608" width="0.85546875" style="95"/>
    <col min="4609" max="4651" width="0.85546875" style="95" customWidth="1"/>
    <col min="4652" max="4652" width="0.28515625" style="95" customWidth="1"/>
    <col min="4653" max="4864" width="0.85546875" style="95"/>
    <col min="4865" max="4907" width="0.85546875" style="95" customWidth="1"/>
    <col min="4908" max="4908" width="0.28515625" style="95" customWidth="1"/>
    <col min="4909" max="5120" width="0.85546875" style="95"/>
    <col min="5121" max="5163" width="0.85546875" style="95" customWidth="1"/>
    <col min="5164" max="5164" width="0.28515625" style="95" customWidth="1"/>
    <col min="5165" max="5376" width="0.85546875" style="95"/>
    <col min="5377" max="5419" width="0.85546875" style="95" customWidth="1"/>
    <col min="5420" max="5420" width="0.28515625" style="95" customWidth="1"/>
    <col min="5421" max="5632" width="0.85546875" style="95"/>
    <col min="5633" max="5675" width="0.85546875" style="95" customWidth="1"/>
    <col min="5676" max="5676" width="0.28515625" style="95" customWidth="1"/>
    <col min="5677" max="5888" width="0.85546875" style="95"/>
    <col min="5889" max="5931" width="0.85546875" style="95" customWidth="1"/>
    <col min="5932" max="5932" width="0.28515625" style="95" customWidth="1"/>
    <col min="5933" max="6144" width="0.85546875" style="95"/>
    <col min="6145" max="6187" width="0.85546875" style="95" customWidth="1"/>
    <col min="6188" max="6188" width="0.28515625" style="95" customWidth="1"/>
    <col min="6189" max="6400" width="0.85546875" style="95"/>
    <col min="6401" max="6443" width="0.85546875" style="95" customWidth="1"/>
    <col min="6444" max="6444" width="0.28515625" style="95" customWidth="1"/>
    <col min="6445" max="6656" width="0.85546875" style="95"/>
    <col min="6657" max="6699" width="0.85546875" style="95" customWidth="1"/>
    <col min="6700" max="6700" width="0.28515625" style="95" customWidth="1"/>
    <col min="6701" max="6912" width="0.85546875" style="95"/>
    <col min="6913" max="6955" width="0.85546875" style="95" customWidth="1"/>
    <col min="6956" max="6956" width="0.28515625" style="95" customWidth="1"/>
    <col min="6957" max="7168" width="0.85546875" style="95"/>
    <col min="7169" max="7211" width="0.85546875" style="95" customWidth="1"/>
    <col min="7212" max="7212" width="0.28515625" style="95" customWidth="1"/>
    <col min="7213" max="7424" width="0.85546875" style="95"/>
    <col min="7425" max="7467" width="0.85546875" style="95" customWidth="1"/>
    <col min="7468" max="7468" width="0.28515625" style="95" customWidth="1"/>
    <col min="7469" max="7680" width="0.85546875" style="95"/>
    <col min="7681" max="7723" width="0.85546875" style="95" customWidth="1"/>
    <col min="7724" max="7724" width="0.28515625" style="95" customWidth="1"/>
    <col min="7725" max="7936" width="0.85546875" style="95"/>
    <col min="7937" max="7979" width="0.85546875" style="95" customWidth="1"/>
    <col min="7980" max="7980" width="0.28515625" style="95" customWidth="1"/>
    <col min="7981" max="8192" width="0.85546875" style="95"/>
    <col min="8193" max="8235" width="0.85546875" style="95" customWidth="1"/>
    <col min="8236" max="8236" width="0.28515625" style="95" customWidth="1"/>
    <col min="8237" max="8448" width="0.85546875" style="95"/>
    <col min="8449" max="8491" width="0.85546875" style="95" customWidth="1"/>
    <col min="8492" max="8492" width="0.28515625" style="95" customWidth="1"/>
    <col min="8493" max="8704" width="0.85546875" style="95"/>
    <col min="8705" max="8747" width="0.85546875" style="95" customWidth="1"/>
    <col min="8748" max="8748" width="0.28515625" style="95" customWidth="1"/>
    <col min="8749" max="8960" width="0.85546875" style="95"/>
    <col min="8961" max="9003" width="0.85546875" style="95" customWidth="1"/>
    <col min="9004" max="9004" width="0.28515625" style="95" customWidth="1"/>
    <col min="9005" max="9216" width="0.85546875" style="95"/>
    <col min="9217" max="9259" width="0.85546875" style="95" customWidth="1"/>
    <col min="9260" max="9260" width="0.28515625" style="95" customWidth="1"/>
    <col min="9261" max="9472" width="0.85546875" style="95"/>
    <col min="9473" max="9515" width="0.85546875" style="95" customWidth="1"/>
    <col min="9516" max="9516" width="0.28515625" style="95" customWidth="1"/>
    <col min="9517" max="9728" width="0.85546875" style="95"/>
    <col min="9729" max="9771" width="0.85546875" style="95" customWidth="1"/>
    <col min="9772" max="9772" width="0.28515625" style="95" customWidth="1"/>
    <col min="9773" max="9984" width="0.85546875" style="95"/>
    <col min="9985" max="10027" width="0.85546875" style="95" customWidth="1"/>
    <col min="10028" max="10028" width="0.28515625" style="95" customWidth="1"/>
    <col min="10029" max="10240" width="0.85546875" style="95"/>
    <col min="10241" max="10283" width="0.85546875" style="95" customWidth="1"/>
    <col min="10284" max="10284" width="0.28515625" style="95" customWidth="1"/>
    <col min="10285" max="10496" width="0.85546875" style="95"/>
    <col min="10497" max="10539" width="0.85546875" style="95" customWidth="1"/>
    <col min="10540" max="10540" width="0.28515625" style="95" customWidth="1"/>
    <col min="10541" max="10752" width="0.85546875" style="95"/>
    <col min="10753" max="10795" width="0.85546875" style="95" customWidth="1"/>
    <col min="10796" max="10796" width="0.28515625" style="95" customWidth="1"/>
    <col min="10797" max="11008" width="0.85546875" style="95"/>
    <col min="11009" max="11051" width="0.85546875" style="95" customWidth="1"/>
    <col min="11052" max="11052" width="0.28515625" style="95" customWidth="1"/>
    <col min="11053" max="11264" width="0.85546875" style="95"/>
    <col min="11265" max="11307" width="0.85546875" style="95" customWidth="1"/>
    <col min="11308" max="11308" width="0.28515625" style="95" customWidth="1"/>
    <col min="11309" max="11520" width="0.85546875" style="95"/>
    <col min="11521" max="11563" width="0.85546875" style="95" customWidth="1"/>
    <col min="11564" max="11564" width="0.28515625" style="95" customWidth="1"/>
    <col min="11565" max="11776" width="0.85546875" style="95"/>
    <col min="11777" max="11819" width="0.85546875" style="95" customWidth="1"/>
    <col min="11820" max="11820" width="0.28515625" style="95" customWidth="1"/>
    <col min="11821" max="12032" width="0.85546875" style="95"/>
    <col min="12033" max="12075" width="0.85546875" style="95" customWidth="1"/>
    <col min="12076" max="12076" width="0.28515625" style="95" customWidth="1"/>
    <col min="12077" max="12288" width="0.85546875" style="95"/>
    <col min="12289" max="12331" width="0.85546875" style="95" customWidth="1"/>
    <col min="12332" max="12332" width="0.28515625" style="95" customWidth="1"/>
    <col min="12333" max="12544" width="0.85546875" style="95"/>
    <col min="12545" max="12587" width="0.85546875" style="95" customWidth="1"/>
    <col min="12588" max="12588" width="0.28515625" style="95" customWidth="1"/>
    <col min="12589" max="12800" width="0.85546875" style="95"/>
    <col min="12801" max="12843" width="0.85546875" style="95" customWidth="1"/>
    <col min="12844" max="12844" width="0.28515625" style="95" customWidth="1"/>
    <col min="12845" max="13056" width="0.85546875" style="95"/>
    <col min="13057" max="13099" width="0.85546875" style="95" customWidth="1"/>
    <col min="13100" max="13100" width="0.28515625" style="95" customWidth="1"/>
    <col min="13101" max="13312" width="0.85546875" style="95"/>
    <col min="13313" max="13355" width="0.85546875" style="95" customWidth="1"/>
    <col min="13356" max="13356" width="0.28515625" style="95" customWidth="1"/>
    <col min="13357" max="13568" width="0.85546875" style="95"/>
    <col min="13569" max="13611" width="0.85546875" style="95" customWidth="1"/>
    <col min="13612" max="13612" width="0.28515625" style="95" customWidth="1"/>
    <col min="13613" max="13824" width="0.85546875" style="95"/>
    <col min="13825" max="13867" width="0.85546875" style="95" customWidth="1"/>
    <col min="13868" max="13868" width="0.28515625" style="95" customWidth="1"/>
    <col min="13869" max="14080" width="0.85546875" style="95"/>
    <col min="14081" max="14123" width="0.85546875" style="95" customWidth="1"/>
    <col min="14124" max="14124" width="0.28515625" style="95" customWidth="1"/>
    <col min="14125" max="14336" width="0.85546875" style="95"/>
    <col min="14337" max="14379" width="0.85546875" style="95" customWidth="1"/>
    <col min="14380" max="14380" width="0.28515625" style="95" customWidth="1"/>
    <col min="14381" max="14592" width="0.85546875" style="95"/>
    <col min="14593" max="14635" width="0.85546875" style="95" customWidth="1"/>
    <col min="14636" max="14636" width="0.28515625" style="95" customWidth="1"/>
    <col min="14637" max="14848" width="0.85546875" style="95"/>
    <col min="14849" max="14891" width="0.85546875" style="95" customWidth="1"/>
    <col min="14892" max="14892" width="0.28515625" style="95" customWidth="1"/>
    <col min="14893" max="15104" width="0.85546875" style="95"/>
    <col min="15105" max="15147" width="0.85546875" style="95" customWidth="1"/>
    <col min="15148" max="15148" width="0.28515625" style="95" customWidth="1"/>
    <col min="15149" max="15360" width="0.85546875" style="95"/>
    <col min="15361" max="15403" width="0.85546875" style="95" customWidth="1"/>
    <col min="15404" max="15404" width="0.28515625" style="95" customWidth="1"/>
    <col min="15405" max="15616" width="0.85546875" style="95"/>
    <col min="15617" max="15659" width="0.85546875" style="95" customWidth="1"/>
    <col min="15660" max="15660" width="0.28515625" style="95" customWidth="1"/>
    <col min="15661" max="15872" width="0.85546875" style="95"/>
    <col min="15873" max="15915" width="0.85546875" style="95" customWidth="1"/>
    <col min="15916" max="15916" width="0.28515625" style="95" customWidth="1"/>
    <col min="15917" max="16128" width="0.85546875" style="95"/>
    <col min="16129" max="16171" width="0.85546875" style="95" customWidth="1"/>
    <col min="16172" max="16172" width="0.28515625" style="95" customWidth="1"/>
    <col min="16173" max="16384" width="0.85546875" style="95"/>
  </cols>
  <sheetData/>
  <pageMargins left="1" right="0.75" top="1.18" bottom="0.25" header="0.6" footer="0.25"/>
  <pageSetup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O146"/>
  <sheetViews>
    <sheetView topLeftCell="A113" workbookViewId="0">
      <selection activeCell="O131" sqref="O131"/>
    </sheetView>
  </sheetViews>
  <sheetFormatPr defaultRowHeight="12.75"/>
  <cols>
    <col min="1" max="1" width="9.140625" style="1"/>
    <col min="2" max="2" width="12.7109375" style="1" customWidth="1"/>
    <col min="3" max="3" width="9.140625" style="1" bestFit="1" customWidth="1"/>
    <col min="4" max="5" width="9.140625" style="1"/>
    <col min="6" max="6" width="2.140625" style="1" customWidth="1"/>
    <col min="7" max="7" width="9.28515625" style="1" customWidth="1"/>
    <col min="8" max="8" width="8.28515625" style="1" bestFit="1" customWidth="1"/>
    <col min="9" max="9" width="9.140625" style="1"/>
    <col min="10" max="10" width="2.28515625" style="1" customWidth="1"/>
    <col min="11" max="12" width="9.140625" style="1"/>
    <col min="13" max="13" width="9.140625" style="1" bestFit="1" customWidth="1"/>
    <col min="14" max="14" width="2.42578125" style="1" customWidth="1"/>
    <col min="15" max="17" width="9.140625" style="1"/>
    <col min="18" max="18" width="2.28515625" style="1" customWidth="1"/>
    <col min="19" max="19" width="9.5703125" style="1" customWidth="1"/>
    <col min="20" max="20" width="6.28515625" style="1" customWidth="1"/>
    <col min="21" max="21" width="6.7109375" style="1" customWidth="1"/>
    <col min="22" max="22" width="3.140625" style="1" customWidth="1"/>
    <col min="23" max="25" width="9.140625" style="1"/>
    <col min="26" max="26" width="2.5703125" style="1" customWidth="1"/>
    <col min="27" max="29" width="9.140625" style="1"/>
    <col min="30" max="30" width="2.7109375" style="1" customWidth="1"/>
    <col min="31" max="33" width="9.140625" style="1"/>
    <col min="34" max="34" width="2.42578125" style="1" customWidth="1"/>
    <col min="35" max="37" width="9.140625" style="1"/>
    <col min="38" max="38" width="2.5703125" style="1" customWidth="1"/>
    <col min="39" max="257" width="9.140625" style="1"/>
    <col min="258" max="258" width="12.7109375" style="1" customWidth="1"/>
    <col min="259" max="259" width="9.140625" style="1" bestFit="1" customWidth="1"/>
    <col min="260" max="261" width="9.140625" style="1"/>
    <col min="262" max="262" width="2.140625" style="1" customWidth="1"/>
    <col min="263" max="263" width="9.28515625" style="1" customWidth="1"/>
    <col min="264" max="264" width="8.28515625" style="1" bestFit="1" customWidth="1"/>
    <col min="265" max="265" width="9.140625" style="1"/>
    <col min="266" max="266" width="2.28515625" style="1" customWidth="1"/>
    <col min="267" max="268" width="9.140625" style="1"/>
    <col min="269" max="269" width="9.140625" style="1" bestFit="1" customWidth="1"/>
    <col min="270" max="270" width="2.42578125" style="1" customWidth="1"/>
    <col min="271" max="273" width="9.140625" style="1"/>
    <col min="274" max="274" width="2.28515625" style="1" customWidth="1"/>
    <col min="275" max="275" width="9.5703125" style="1" customWidth="1"/>
    <col min="276" max="276" width="6.28515625" style="1" customWidth="1"/>
    <col min="277" max="277" width="6.7109375" style="1" customWidth="1"/>
    <col min="278" max="278" width="3.140625" style="1" customWidth="1"/>
    <col min="279" max="281" width="9.140625" style="1"/>
    <col min="282" max="282" width="2.5703125" style="1" customWidth="1"/>
    <col min="283" max="285" width="9.140625" style="1"/>
    <col min="286" max="286" width="2.7109375" style="1" customWidth="1"/>
    <col min="287" max="289" width="9.140625" style="1"/>
    <col min="290" max="290" width="2.42578125" style="1" customWidth="1"/>
    <col min="291" max="293" width="9.140625" style="1"/>
    <col min="294" max="294" width="2.5703125" style="1" customWidth="1"/>
    <col min="295" max="513" width="9.140625" style="1"/>
    <col min="514" max="514" width="12.7109375" style="1" customWidth="1"/>
    <col min="515" max="515" width="9.140625" style="1" bestFit="1" customWidth="1"/>
    <col min="516" max="517" width="9.140625" style="1"/>
    <col min="518" max="518" width="2.140625" style="1" customWidth="1"/>
    <col min="519" max="519" width="9.28515625" style="1" customWidth="1"/>
    <col min="520" max="520" width="8.28515625" style="1" bestFit="1" customWidth="1"/>
    <col min="521" max="521" width="9.140625" style="1"/>
    <col min="522" max="522" width="2.28515625" style="1" customWidth="1"/>
    <col min="523" max="524" width="9.140625" style="1"/>
    <col min="525" max="525" width="9.140625" style="1" bestFit="1" customWidth="1"/>
    <col min="526" max="526" width="2.42578125" style="1" customWidth="1"/>
    <col min="527" max="529" width="9.140625" style="1"/>
    <col min="530" max="530" width="2.28515625" style="1" customWidth="1"/>
    <col min="531" max="531" width="9.5703125" style="1" customWidth="1"/>
    <col min="532" max="532" width="6.28515625" style="1" customWidth="1"/>
    <col min="533" max="533" width="6.7109375" style="1" customWidth="1"/>
    <col min="534" max="534" width="3.140625" style="1" customWidth="1"/>
    <col min="535" max="537" width="9.140625" style="1"/>
    <col min="538" max="538" width="2.5703125" style="1" customWidth="1"/>
    <col min="539" max="541" width="9.140625" style="1"/>
    <col min="542" max="542" width="2.7109375" style="1" customWidth="1"/>
    <col min="543" max="545" width="9.140625" style="1"/>
    <col min="546" max="546" width="2.42578125" style="1" customWidth="1"/>
    <col min="547" max="549" width="9.140625" style="1"/>
    <col min="550" max="550" width="2.5703125" style="1" customWidth="1"/>
    <col min="551" max="769" width="9.140625" style="1"/>
    <col min="770" max="770" width="12.7109375" style="1" customWidth="1"/>
    <col min="771" max="771" width="9.140625" style="1" bestFit="1" customWidth="1"/>
    <col min="772" max="773" width="9.140625" style="1"/>
    <col min="774" max="774" width="2.140625" style="1" customWidth="1"/>
    <col min="775" max="775" width="9.28515625" style="1" customWidth="1"/>
    <col min="776" max="776" width="8.28515625" style="1" bestFit="1" customWidth="1"/>
    <col min="777" max="777" width="9.140625" style="1"/>
    <col min="778" max="778" width="2.28515625" style="1" customWidth="1"/>
    <col min="779" max="780" width="9.140625" style="1"/>
    <col min="781" max="781" width="9.140625" style="1" bestFit="1" customWidth="1"/>
    <col min="782" max="782" width="2.42578125" style="1" customWidth="1"/>
    <col min="783" max="785" width="9.140625" style="1"/>
    <col min="786" max="786" width="2.28515625" style="1" customWidth="1"/>
    <col min="787" max="787" width="9.5703125" style="1" customWidth="1"/>
    <col min="788" max="788" width="6.28515625" style="1" customWidth="1"/>
    <col min="789" max="789" width="6.7109375" style="1" customWidth="1"/>
    <col min="790" max="790" width="3.140625" style="1" customWidth="1"/>
    <col min="791" max="793" width="9.140625" style="1"/>
    <col min="794" max="794" width="2.5703125" style="1" customWidth="1"/>
    <col min="795" max="797" width="9.140625" style="1"/>
    <col min="798" max="798" width="2.7109375" style="1" customWidth="1"/>
    <col min="799" max="801" width="9.140625" style="1"/>
    <col min="802" max="802" width="2.42578125" style="1" customWidth="1"/>
    <col min="803" max="805" width="9.140625" style="1"/>
    <col min="806" max="806" width="2.5703125" style="1" customWidth="1"/>
    <col min="807" max="1025" width="9.140625" style="1"/>
    <col min="1026" max="1026" width="12.7109375" style="1" customWidth="1"/>
    <col min="1027" max="1027" width="9.140625" style="1" bestFit="1" customWidth="1"/>
    <col min="1028" max="1029" width="9.140625" style="1"/>
    <col min="1030" max="1030" width="2.140625" style="1" customWidth="1"/>
    <col min="1031" max="1031" width="9.28515625" style="1" customWidth="1"/>
    <col min="1032" max="1032" width="8.28515625" style="1" bestFit="1" customWidth="1"/>
    <col min="1033" max="1033" width="9.140625" style="1"/>
    <col min="1034" max="1034" width="2.28515625" style="1" customWidth="1"/>
    <col min="1035" max="1036" width="9.140625" style="1"/>
    <col min="1037" max="1037" width="9.140625" style="1" bestFit="1" customWidth="1"/>
    <col min="1038" max="1038" width="2.42578125" style="1" customWidth="1"/>
    <col min="1039" max="1041" width="9.140625" style="1"/>
    <col min="1042" max="1042" width="2.28515625" style="1" customWidth="1"/>
    <col min="1043" max="1043" width="9.5703125" style="1" customWidth="1"/>
    <col min="1044" max="1044" width="6.28515625" style="1" customWidth="1"/>
    <col min="1045" max="1045" width="6.7109375" style="1" customWidth="1"/>
    <col min="1046" max="1046" width="3.140625" style="1" customWidth="1"/>
    <col min="1047" max="1049" width="9.140625" style="1"/>
    <col min="1050" max="1050" width="2.5703125" style="1" customWidth="1"/>
    <col min="1051" max="1053" width="9.140625" style="1"/>
    <col min="1054" max="1054" width="2.7109375" style="1" customWidth="1"/>
    <col min="1055" max="1057" width="9.140625" style="1"/>
    <col min="1058" max="1058" width="2.42578125" style="1" customWidth="1"/>
    <col min="1059" max="1061" width="9.140625" style="1"/>
    <col min="1062" max="1062" width="2.5703125" style="1" customWidth="1"/>
    <col min="1063" max="1281" width="9.140625" style="1"/>
    <col min="1282" max="1282" width="12.7109375" style="1" customWidth="1"/>
    <col min="1283" max="1283" width="9.140625" style="1" bestFit="1" customWidth="1"/>
    <col min="1284" max="1285" width="9.140625" style="1"/>
    <col min="1286" max="1286" width="2.140625" style="1" customWidth="1"/>
    <col min="1287" max="1287" width="9.28515625" style="1" customWidth="1"/>
    <col min="1288" max="1288" width="8.28515625" style="1" bestFit="1" customWidth="1"/>
    <col min="1289" max="1289" width="9.140625" style="1"/>
    <col min="1290" max="1290" width="2.28515625" style="1" customWidth="1"/>
    <col min="1291" max="1292" width="9.140625" style="1"/>
    <col min="1293" max="1293" width="9.140625" style="1" bestFit="1" customWidth="1"/>
    <col min="1294" max="1294" width="2.42578125" style="1" customWidth="1"/>
    <col min="1295" max="1297" width="9.140625" style="1"/>
    <col min="1298" max="1298" width="2.28515625" style="1" customWidth="1"/>
    <col min="1299" max="1299" width="9.5703125" style="1" customWidth="1"/>
    <col min="1300" max="1300" width="6.28515625" style="1" customWidth="1"/>
    <col min="1301" max="1301" width="6.7109375" style="1" customWidth="1"/>
    <col min="1302" max="1302" width="3.140625" style="1" customWidth="1"/>
    <col min="1303" max="1305" width="9.140625" style="1"/>
    <col min="1306" max="1306" width="2.5703125" style="1" customWidth="1"/>
    <col min="1307" max="1309" width="9.140625" style="1"/>
    <col min="1310" max="1310" width="2.7109375" style="1" customWidth="1"/>
    <col min="1311" max="1313" width="9.140625" style="1"/>
    <col min="1314" max="1314" width="2.42578125" style="1" customWidth="1"/>
    <col min="1315" max="1317" width="9.140625" style="1"/>
    <col min="1318" max="1318" width="2.5703125" style="1" customWidth="1"/>
    <col min="1319" max="1537" width="9.140625" style="1"/>
    <col min="1538" max="1538" width="12.7109375" style="1" customWidth="1"/>
    <col min="1539" max="1539" width="9.140625" style="1" bestFit="1" customWidth="1"/>
    <col min="1540" max="1541" width="9.140625" style="1"/>
    <col min="1542" max="1542" width="2.140625" style="1" customWidth="1"/>
    <col min="1543" max="1543" width="9.28515625" style="1" customWidth="1"/>
    <col min="1544" max="1544" width="8.28515625" style="1" bestFit="1" customWidth="1"/>
    <col min="1545" max="1545" width="9.140625" style="1"/>
    <col min="1546" max="1546" width="2.28515625" style="1" customWidth="1"/>
    <col min="1547" max="1548" width="9.140625" style="1"/>
    <col min="1549" max="1549" width="9.140625" style="1" bestFit="1" customWidth="1"/>
    <col min="1550" max="1550" width="2.42578125" style="1" customWidth="1"/>
    <col min="1551" max="1553" width="9.140625" style="1"/>
    <col min="1554" max="1554" width="2.28515625" style="1" customWidth="1"/>
    <col min="1555" max="1555" width="9.5703125" style="1" customWidth="1"/>
    <col min="1556" max="1556" width="6.28515625" style="1" customWidth="1"/>
    <col min="1557" max="1557" width="6.7109375" style="1" customWidth="1"/>
    <col min="1558" max="1558" width="3.140625" style="1" customWidth="1"/>
    <col min="1559" max="1561" width="9.140625" style="1"/>
    <col min="1562" max="1562" width="2.5703125" style="1" customWidth="1"/>
    <col min="1563" max="1565" width="9.140625" style="1"/>
    <col min="1566" max="1566" width="2.7109375" style="1" customWidth="1"/>
    <col min="1567" max="1569" width="9.140625" style="1"/>
    <col min="1570" max="1570" width="2.42578125" style="1" customWidth="1"/>
    <col min="1571" max="1573" width="9.140625" style="1"/>
    <col min="1574" max="1574" width="2.5703125" style="1" customWidth="1"/>
    <col min="1575" max="1793" width="9.140625" style="1"/>
    <col min="1794" max="1794" width="12.7109375" style="1" customWidth="1"/>
    <col min="1795" max="1795" width="9.140625" style="1" bestFit="1" customWidth="1"/>
    <col min="1796" max="1797" width="9.140625" style="1"/>
    <col min="1798" max="1798" width="2.140625" style="1" customWidth="1"/>
    <col min="1799" max="1799" width="9.28515625" style="1" customWidth="1"/>
    <col min="1800" max="1800" width="8.28515625" style="1" bestFit="1" customWidth="1"/>
    <col min="1801" max="1801" width="9.140625" style="1"/>
    <col min="1802" max="1802" width="2.28515625" style="1" customWidth="1"/>
    <col min="1803" max="1804" width="9.140625" style="1"/>
    <col min="1805" max="1805" width="9.140625" style="1" bestFit="1" customWidth="1"/>
    <col min="1806" max="1806" width="2.42578125" style="1" customWidth="1"/>
    <col min="1807" max="1809" width="9.140625" style="1"/>
    <col min="1810" max="1810" width="2.28515625" style="1" customWidth="1"/>
    <col min="1811" max="1811" width="9.5703125" style="1" customWidth="1"/>
    <col min="1812" max="1812" width="6.28515625" style="1" customWidth="1"/>
    <col min="1813" max="1813" width="6.7109375" style="1" customWidth="1"/>
    <col min="1814" max="1814" width="3.140625" style="1" customWidth="1"/>
    <col min="1815" max="1817" width="9.140625" style="1"/>
    <col min="1818" max="1818" width="2.5703125" style="1" customWidth="1"/>
    <col min="1819" max="1821" width="9.140625" style="1"/>
    <col min="1822" max="1822" width="2.7109375" style="1" customWidth="1"/>
    <col min="1823" max="1825" width="9.140625" style="1"/>
    <col min="1826" max="1826" width="2.42578125" style="1" customWidth="1"/>
    <col min="1827" max="1829" width="9.140625" style="1"/>
    <col min="1830" max="1830" width="2.5703125" style="1" customWidth="1"/>
    <col min="1831" max="2049" width="9.140625" style="1"/>
    <col min="2050" max="2050" width="12.7109375" style="1" customWidth="1"/>
    <col min="2051" max="2051" width="9.140625" style="1" bestFit="1" customWidth="1"/>
    <col min="2052" max="2053" width="9.140625" style="1"/>
    <col min="2054" max="2054" width="2.140625" style="1" customWidth="1"/>
    <col min="2055" max="2055" width="9.28515625" style="1" customWidth="1"/>
    <col min="2056" max="2056" width="8.28515625" style="1" bestFit="1" customWidth="1"/>
    <col min="2057" max="2057" width="9.140625" style="1"/>
    <col min="2058" max="2058" width="2.28515625" style="1" customWidth="1"/>
    <col min="2059" max="2060" width="9.140625" style="1"/>
    <col min="2061" max="2061" width="9.140625" style="1" bestFit="1" customWidth="1"/>
    <col min="2062" max="2062" width="2.42578125" style="1" customWidth="1"/>
    <col min="2063" max="2065" width="9.140625" style="1"/>
    <col min="2066" max="2066" width="2.28515625" style="1" customWidth="1"/>
    <col min="2067" max="2067" width="9.5703125" style="1" customWidth="1"/>
    <col min="2068" max="2068" width="6.28515625" style="1" customWidth="1"/>
    <col min="2069" max="2069" width="6.7109375" style="1" customWidth="1"/>
    <col min="2070" max="2070" width="3.140625" style="1" customWidth="1"/>
    <col min="2071" max="2073" width="9.140625" style="1"/>
    <col min="2074" max="2074" width="2.5703125" style="1" customWidth="1"/>
    <col min="2075" max="2077" width="9.140625" style="1"/>
    <col min="2078" max="2078" width="2.7109375" style="1" customWidth="1"/>
    <col min="2079" max="2081" width="9.140625" style="1"/>
    <col min="2082" max="2082" width="2.42578125" style="1" customWidth="1"/>
    <col min="2083" max="2085" width="9.140625" style="1"/>
    <col min="2086" max="2086" width="2.5703125" style="1" customWidth="1"/>
    <col min="2087" max="2305" width="9.140625" style="1"/>
    <col min="2306" max="2306" width="12.7109375" style="1" customWidth="1"/>
    <col min="2307" max="2307" width="9.140625" style="1" bestFit="1" customWidth="1"/>
    <col min="2308" max="2309" width="9.140625" style="1"/>
    <col min="2310" max="2310" width="2.140625" style="1" customWidth="1"/>
    <col min="2311" max="2311" width="9.28515625" style="1" customWidth="1"/>
    <col min="2312" max="2312" width="8.28515625" style="1" bestFit="1" customWidth="1"/>
    <col min="2313" max="2313" width="9.140625" style="1"/>
    <col min="2314" max="2314" width="2.28515625" style="1" customWidth="1"/>
    <col min="2315" max="2316" width="9.140625" style="1"/>
    <col min="2317" max="2317" width="9.140625" style="1" bestFit="1" customWidth="1"/>
    <col min="2318" max="2318" width="2.42578125" style="1" customWidth="1"/>
    <col min="2319" max="2321" width="9.140625" style="1"/>
    <col min="2322" max="2322" width="2.28515625" style="1" customWidth="1"/>
    <col min="2323" max="2323" width="9.5703125" style="1" customWidth="1"/>
    <col min="2324" max="2324" width="6.28515625" style="1" customWidth="1"/>
    <col min="2325" max="2325" width="6.7109375" style="1" customWidth="1"/>
    <col min="2326" max="2326" width="3.140625" style="1" customWidth="1"/>
    <col min="2327" max="2329" width="9.140625" style="1"/>
    <col min="2330" max="2330" width="2.5703125" style="1" customWidth="1"/>
    <col min="2331" max="2333" width="9.140625" style="1"/>
    <col min="2334" max="2334" width="2.7109375" style="1" customWidth="1"/>
    <col min="2335" max="2337" width="9.140625" style="1"/>
    <col min="2338" max="2338" width="2.42578125" style="1" customWidth="1"/>
    <col min="2339" max="2341" width="9.140625" style="1"/>
    <col min="2342" max="2342" width="2.5703125" style="1" customWidth="1"/>
    <col min="2343" max="2561" width="9.140625" style="1"/>
    <col min="2562" max="2562" width="12.7109375" style="1" customWidth="1"/>
    <col min="2563" max="2563" width="9.140625" style="1" bestFit="1" customWidth="1"/>
    <col min="2564" max="2565" width="9.140625" style="1"/>
    <col min="2566" max="2566" width="2.140625" style="1" customWidth="1"/>
    <col min="2567" max="2567" width="9.28515625" style="1" customWidth="1"/>
    <col min="2568" max="2568" width="8.28515625" style="1" bestFit="1" customWidth="1"/>
    <col min="2569" max="2569" width="9.140625" style="1"/>
    <col min="2570" max="2570" width="2.28515625" style="1" customWidth="1"/>
    <col min="2571" max="2572" width="9.140625" style="1"/>
    <col min="2573" max="2573" width="9.140625" style="1" bestFit="1" customWidth="1"/>
    <col min="2574" max="2574" width="2.42578125" style="1" customWidth="1"/>
    <col min="2575" max="2577" width="9.140625" style="1"/>
    <col min="2578" max="2578" width="2.28515625" style="1" customWidth="1"/>
    <col min="2579" max="2579" width="9.5703125" style="1" customWidth="1"/>
    <col min="2580" max="2580" width="6.28515625" style="1" customWidth="1"/>
    <col min="2581" max="2581" width="6.7109375" style="1" customWidth="1"/>
    <col min="2582" max="2582" width="3.140625" style="1" customWidth="1"/>
    <col min="2583" max="2585" width="9.140625" style="1"/>
    <col min="2586" max="2586" width="2.5703125" style="1" customWidth="1"/>
    <col min="2587" max="2589" width="9.140625" style="1"/>
    <col min="2590" max="2590" width="2.7109375" style="1" customWidth="1"/>
    <col min="2591" max="2593" width="9.140625" style="1"/>
    <col min="2594" max="2594" width="2.42578125" style="1" customWidth="1"/>
    <col min="2595" max="2597" width="9.140625" style="1"/>
    <col min="2598" max="2598" width="2.5703125" style="1" customWidth="1"/>
    <col min="2599" max="2817" width="9.140625" style="1"/>
    <col min="2818" max="2818" width="12.7109375" style="1" customWidth="1"/>
    <col min="2819" max="2819" width="9.140625" style="1" bestFit="1" customWidth="1"/>
    <col min="2820" max="2821" width="9.140625" style="1"/>
    <col min="2822" max="2822" width="2.140625" style="1" customWidth="1"/>
    <col min="2823" max="2823" width="9.28515625" style="1" customWidth="1"/>
    <col min="2824" max="2824" width="8.28515625" style="1" bestFit="1" customWidth="1"/>
    <col min="2825" max="2825" width="9.140625" style="1"/>
    <col min="2826" max="2826" width="2.28515625" style="1" customWidth="1"/>
    <col min="2827" max="2828" width="9.140625" style="1"/>
    <col min="2829" max="2829" width="9.140625" style="1" bestFit="1" customWidth="1"/>
    <col min="2830" max="2830" width="2.42578125" style="1" customWidth="1"/>
    <col min="2831" max="2833" width="9.140625" style="1"/>
    <col min="2834" max="2834" width="2.28515625" style="1" customWidth="1"/>
    <col min="2835" max="2835" width="9.5703125" style="1" customWidth="1"/>
    <col min="2836" max="2836" width="6.28515625" style="1" customWidth="1"/>
    <col min="2837" max="2837" width="6.7109375" style="1" customWidth="1"/>
    <col min="2838" max="2838" width="3.140625" style="1" customWidth="1"/>
    <col min="2839" max="2841" width="9.140625" style="1"/>
    <col min="2842" max="2842" width="2.5703125" style="1" customWidth="1"/>
    <col min="2843" max="2845" width="9.140625" style="1"/>
    <col min="2846" max="2846" width="2.7109375" style="1" customWidth="1"/>
    <col min="2847" max="2849" width="9.140625" style="1"/>
    <col min="2850" max="2850" width="2.42578125" style="1" customWidth="1"/>
    <col min="2851" max="2853" width="9.140625" style="1"/>
    <col min="2854" max="2854" width="2.5703125" style="1" customWidth="1"/>
    <col min="2855" max="3073" width="9.140625" style="1"/>
    <col min="3074" max="3074" width="12.7109375" style="1" customWidth="1"/>
    <col min="3075" max="3075" width="9.140625" style="1" bestFit="1" customWidth="1"/>
    <col min="3076" max="3077" width="9.140625" style="1"/>
    <col min="3078" max="3078" width="2.140625" style="1" customWidth="1"/>
    <col min="3079" max="3079" width="9.28515625" style="1" customWidth="1"/>
    <col min="3080" max="3080" width="8.28515625" style="1" bestFit="1" customWidth="1"/>
    <col min="3081" max="3081" width="9.140625" style="1"/>
    <col min="3082" max="3082" width="2.28515625" style="1" customWidth="1"/>
    <col min="3083" max="3084" width="9.140625" style="1"/>
    <col min="3085" max="3085" width="9.140625" style="1" bestFit="1" customWidth="1"/>
    <col min="3086" max="3086" width="2.42578125" style="1" customWidth="1"/>
    <col min="3087" max="3089" width="9.140625" style="1"/>
    <col min="3090" max="3090" width="2.28515625" style="1" customWidth="1"/>
    <col min="3091" max="3091" width="9.5703125" style="1" customWidth="1"/>
    <col min="3092" max="3092" width="6.28515625" style="1" customWidth="1"/>
    <col min="3093" max="3093" width="6.7109375" style="1" customWidth="1"/>
    <col min="3094" max="3094" width="3.140625" style="1" customWidth="1"/>
    <col min="3095" max="3097" width="9.140625" style="1"/>
    <col min="3098" max="3098" width="2.5703125" style="1" customWidth="1"/>
    <col min="3099" max="3101" width="9.140625" style="1"/>
    <col min="3102" max="3102" width="2.7109375" style="1" customWidth="1"/>
    <col min="3103" max="3105" width="9.140625" style="1"/>
    <col min="3106" max="3106" width="2.42578125" style="1" customWidth="1"/>
    <col min="3107" max="3109" width="9.140625" style="1"/>
    <col min="3110" max="3110" width="2.5703125" style="1" customWidth="1"/>
    <col min="3111" max="3329" width="9.140625" style="1"/>
    <col min="3330" max="3330" width="12.7109375" style="1" customWidth="1"/>
    <col min="3331" max="3331" width="9.140625" style="1" bestFit="1" customWidth="1"/>
    <col min="3332" max="3333" width="9.140625" style="1"/>
    <col min="3334" max="3334" width="2.140625" style="1" customWidth="1"/>
    <col min="3335" max="3335" width="9.28515625" style="1" customWidth="1"/>
    <col min="3336" max="3336" width="8.28515625" style="1" bestFit="1" customWidth="1"/>
    <col min="3337" max="3337" width="9.140625" style="1"/>
    <col min="3338" max="3338" width="2.28515625" style="1" customWidth="1"/>
    <col min="3339" max="3340" width="9.140625" style="1"/>
    <col min="3341" max="3341" width="9.140625" style="1" bestFit="1" customWidth="1"/>
    <col min="3342" max="3342" width="2.42578125" style="1" customWidth="1"/>
    <col min="3343" max="3345" width="9.140625" style="1"/>
    <col min="3346" max="3346" width="2.28515625" style="1" customWidth="1"/>
    <col min="3347" max="3347" width="9.5703125" style="1" customWidth="1"/>
    <col min="3348" max="3348" width="6.28515625" style="1" customWidth="1"/>
    <col min="3349" max="3349" width="6.7109375" style="1" customWidth="1"/>
    <col min="3350" max="3350" width="3.140625" style="1" customWidth="1"/>
    <col min="3351" max="3353" width="9.140625" style="1"/>
    <col min="3354" max="3354" width="2.5703125" style="1" customWidth="1"/>
    <col min="3355" max="3357" width="9.140625" style="1"/>
    <col min="3358" max="3358" width="2.7109375" style="1" customWidth="1"/>
    <col min="3359" max="3361" width="9.140625" style="1"/>
    <col min="3362" max="3362" width="2.42578125" style="1" customWidth="1"/>
    <col min="3363" max="3365" width="9.140625" style="1"/>
    <col min="3366" max="3366" width="2.5703125" style="1" customWidth="1"/>
    <col min="3367" max="3585" width="9.140625" style="1"/>
    <col min="3586" max="3586" width="12.7109375" style="1" customWidth="1"/>
    <col min="3587" max="3587" width="9.140625" style="1" bestFit="1" customWidth="1"/>
    <col min="3588" max="3589" width="9.140625" style="1"/>
    <col min="3590" max="3590" width="2.140625" style="1" customWidth="1"/>
    <col min="3591" max="3591" width="9.28515625" style="1" customWidth="1"/>
    <col min="3592" max="3592" width="8.28515625" style="1" bestFit="1" customWidth="1"/>
    <col min="3593" max="3593" width="9.140625" style="1"/>
    <col min="3594" max="3594" width="2.28515625" style="1" customWidth="1"/>
    <col min="3595" max="3596" width="9.140625" style="1"/>
    <col min="3597" max="3597" width="9.140625" style="1" bestFit="1" customWidth="1"/>
    <col min="3598" max="3598" width="2.42578125" style="1" customWidth="1"/>
    <col min="3599" max="3601" width="9.140625" style="1"/>
    <col min="3602" max="3602" width="2.28515625" style="1" customWidth="1"/>
    <col min="3603" max="3603" width="9.5703125" style="1" customWidth="1"/>
    <col min="3604" max="3604" width="6.28515625" style="1" customWidth="1"/>
    <col min="3605" max="3605" width="6.7109375" style="1" customWidth="1"/>
    <col min="3606" max="3606" width="3.140625" style="1" customWidth="1"/>
    <col min="3607" max="3609" width="9.140625" style="1"/>
    <col min="3610" max="3610" width="2.5703125" style="1" customWidth="1"/>
    <col min="3611" max="3613" width="9.140625" style="1"/>
    <col min="3614" max="3614" width="2.7109375" style="1" customWidth="1"/>
    <col min="3615" max="3617" width="9.140625" style="1"/>
    <col min="3618" max="3618" width="2.42578125" style="1" customWidth="1"/>
    <col min="3619" max="3621" width="9.140625" style="1"/>
    <col min="3622" max="3622" width="2.5703125" style="1" customWidth="1"/>
    <col min="3623" max="3841" width="9.140625" style="1"/>
    <col min="3842" max="3842" width="12.7109375" style="1" customWidth="1"/>
    <col min="3843" max="3843" width="9.140625" style="1" bestFit="1" customWidth="1"/>
    <col min="3844" max="3845" width="9.140625" style="1"/>
    <col min="3846" max="3846" width="2.140625" style="1" customWidth="1"/>
    <col min="3847" max="3847" width="9.28515625" style="1" customWidth="1"/>
    <col min="3848" max="3848" width="8.28515625" style="1" bestFit="1" customWidth="1"/>
    <col min="3849" max="3849" width="9.140625" style="1"/>
    <col min="3850" max="3850" width="2.28515625" style="1" customWidth="1"/>
    <col min="3851" max="3852" width="9.140625" style="1"/>
    <col min="3853" max="3853" width="9.140625" style="1" bestFit="1" customWidth="1"/>
    <col min="3854" max="3854" width="2.42578125" style="1" customWidth="1"/>
    <col min="3855" max="3857" width="9.140625" style="1"/>
    <col min="3858" max="3858" width="2.28515625" style="1" customWidth="1"/>
    <col min="3859" max="3859" width="9.5703125" style="1" customWidth="1"/>
    <col min="3860" max="3860" width="6.28515625" style="1" customWidth="1"/>
    <col min="3861" max="3861" width="6.7109375" style="1" customWidth="1"/>
    <col min="3862" max="3862" width="3.140625" style="1" customWidth="1"/>
    <col min="3863" max="3865" width="9.140625" style="1"/>
    <col min="3866" max="3866" width="2.5703125" style="1" customWidth="1"/>
    <col min="3867" max="3869" width="9.140625" style="1"/>
    <col min="3870" max="3870" width="2.7109375" style="1" customWidth="1"/>
    <col min="3871" max="3873" width="9.140625" style="1"/>
    <col min="3874" max="3874" width="2.42578125" style="1" customWidth="1"/>
    <col min="3875" max="3877" width="9.140625" style="1"/>
    <col min="3878" max="3878" width="2.5703125" style="1" customWidth="1"/>
    <col min="3879" max="4097" width="9.140625" style="1"/>
    <col min="4098" max="4098" width="12.7109375" style="1" customWidth="1"/>
    <col min="4099" max="4099" width="9.140625" style="1" bestFit="1" customWidth="1"/>
    <col min="4100" max="4101" width="9.140625" style="1"/>
    <col min="4102" max="4102" width="2.140625" style="1" customWidth="1"/>
    <col min="4103" max="4103" width="9.28515625" style="1" customWidth="1"/>
    <col min="4104" max="4104" width="8.28515625" style="1" bestFit="1" customWidth="1"/>
    <col min="4105" max="4105" width="9.140625" style="1"/>
    <col min="4106" max="4106" width="2.28515625" style="1" customWidth="1"/>
    <col min="4107" max="4108" width="9.140625" style="1"/>
    <col min="4109" max="4109" width="9.140625" style="1" bestFit="1" customWidth="1"/>
    <col min="4110" max="4110" width="2.42578125" style="1" customWidth="1"/>
    <col min="4111" max="4113" width="9.140625" style="1"/>
    <col min="4114" max="4114" width="2.28515625" style="1" customWidth="1"/>
    <col min="4115" max="4115" width="9.5703125" style="1" customWidth="1"/>
    <col min="4116" max="4116" width="6.28515625" style="1" customWidth="1"/>
    <col min="4117" max="4117" width="6.7109375" style="1" customWidth="1"/>
    <col min="4118" max="4118" width="3.140625" style="1" customWidth="1"/>
    <col min="4119" max="4121" width="9.140625" style="1"/>
    <col min="4122" max="4122" width="2.5703125" style="1" customWidth="1"/>
    <col min="4123" max="4125" width="9.140625" style="1"/>
    <col min="4126" max="4126" width="2.7109375" style="1" customWidth="1"/>
    <col min="4127" max="4129" width="9.140625" style="1"/>
    <col min="4130" max="4130" width="2.42578125" style="1" customWidth="1"/>
    <col min="4131" max="4133" width="9.140625" style="1"/>
    <col min="4134" max="4134" width="2.5703125" style="1" customWidth="1"/>
    <col min="4135" max="4353" width="9.140625" style="1"/>
    <col min="4354" max="4354" width="12.7109375" style="1" customWidth="1"/>
    <col min="4355" max="4355" width="9.140625" style="1" bestFit="1" customWidth="1"/>
    <col min="4356" max="4357" width="9.140625" style="1"/>
    <col min="4358" max="4358" width="2.140625" style="1" customWidth="1"/>
    <col min="4359" max="4359" width="9.28515625" style="1" customWidth="1"/>
    <col min="4360" max="4360" width="8.28515625" style="1" bestFit="1" customWidth="1"/>
    <col min="4361" max="4361" width="9.140625" style="1"/>
    <col min="4362" max="4362" width="2.28515625" style="1" customWidth="1"/>
    <col min="4363" max="4364" width="9.140625" style="1"/>
    <col min="4365" max="4365" width="9.140625" style="1" bestFit="1" customWidth="1"/>
    <col min="4366" max="4366" width="2.42578125" style="1" customWidth="1"/>
    <col min="4367" max="4369" width="9.140625" style="1"/>
    <col min="4370" max="4370" width="2.28515625" style="1" customWidth="1"/>
    <col min="4371" max="4371" width="9.5703125" style="1" customWidth="1"/>
    <col min="4372" max="4372" width="6.28515625" style="1" customWidth="1"/>
    <col min="4373" max="4373" width="6.7109375" style="1" customWidth="1"/>
    <col min="4374" max="4374" width="3.140625" style="1" customWidth="1"/>
    <col min="4375" max="4377" width="9.140625" style="1"/>
    <col min="4378" max="4378" width="2.5703125" style="1" customWidth="1"/>
    <col min="4379" max="4381" width="9.140625" style="1"/>
    <col min="4382" max="4382" width="2.7109375" style="1" customWidth="1"/>
    <col min="4383" max="4385" width="9.140625" style="1"/>
    <col min="4386" max="4386" width="2.42578125" style="1" customWidth="1"/>
    <col min="4387" max="4389" width="9.140625" style="1"/>
    <col min="4390" max="4390" width="2.5703125" style="1" customWidth="1"/>
    <col min="4391" max="4609" width="9.140625" style="1"/>
    <col min="4610" max="4610" width="12.7109375" style="1" customWidth="1"/>
    <col min="4611" max="4611" width="9.140625" style="1" bestFit="1" customWidth="1"/>
    <col min="4612" max="4613" width="9.140625" style="1"/>
    <col min="4614" max="4614" width="2.140625" style="1" customWidth="1"/>
    <col min="4615" max="4615" width="9.28515625" style="1" customWidth="1"/>
    <col min="4616" max="4616" width="8.28515625" style="1" bestFit="1" customWidth="1"/>
    <col min="4617" max="4617" width="9.140625" style="1"/>
    <col min="4618" max="4618" width="2.28515625" style="1" customWidth="1"/>
    <col min="4619" max="4620" width="9.140625" style="1"/>
    <col min="4621" max="4621" width="9.140625" style="1" bestFit="1" customWidth="1"/>
    <col min="4622" max="4622" width="2.42578125" style="1" customWidth="1"/>
    <col min="4623" max="4625" width="9.140625" style="1"/>
    <col min="4626" max="4626" width="2.28515625" style="1" customWidth="1"/>
    <col min="4627" max="4627" width="9.5703125" style="1" customWidth="1"/>
    <col min="4628" max="4628" width="6.28515625" style="1" customWidth="1"/>
    <col min="4629" max="4629" width="6.7109375" style="1" customWidth="1"/>
    <col min="4630" max="4630" width="3.140625" style="1" customWidth="1"/>
    <col min="4631" max="4633" width="9.140625" style="1"/>
    <col min="4634" max="4634" width="2.5703125" style="1" customWidth="1"/>
    <col min="4635" max="4637" width="9.140625" style="1"/>
    <col min="4638" max="4638" width="2.7109375" style="1" customWidth="1"/>
    <col min="4639" max="4641" width="9.140625" style="1"/>
    <col min="4642" max="4642" width="2.42578125" style="1" customWidth="1"/>
    <col min="4643" max="4645" width="9.140625" style="1"/>
    <col min="4646" max="4646" width="2.5703125" style="1" customWidth="1"/>
    <col min="4647" max="4865" width="9.140625" style="1"/>
    <col min="4866" max="4866" width="12.7109375" style="1" customWidth="1"/>
    <col min="4867" max="4867" width="9.140625" style="1" bestFit="1" customWidth="1"/>
    <col min="4868" max="4869" width="9.140625" style="1"/>
    <col min="4870" max="4870" width="2.140625" style="1" customWidth="1"/>
    <col min="4871" max="4871" width="9.28515625" style="1" customWidth="1"/>
    <col min="4872" max="4872" width="8.28515625" style="1" bestFit="1" customWidth="1"/>
    <col min="4873" max="4873" width="9.140625" style="1"/>
    <col min="4874" max="4874" width="2.28515625" style="1" customWidth="1"/>
    <col min="4875" max="4876" width="9.140625" style="1"/>
    <col min="4877" max="4877" width="9.140625" style="1" bestFit="1" customWidth="1"/>
    <col min="4878" max="4878" width="2.42578125" style="1" customWidth="1"/>
    <col min="4879" max="4881" width="9.140625" style="1"/>
    <col min="4882" max="4882" width="2.28515625" style="1" customWidth="1"/>
    <col min="4883" max="4883" width="9.5703125" style="1" customWidth="1"/>
    <col min="4884" max="4884" width="6.28515625" style="1" customWidth="1"/>
    <col min="4885" max="4885" width="6.7109375" style="1" customWidth="1"/>
    <col min="4886" max="4886" width="3.140625" style="1" customWidth="1"/>
    <col min="4887" max="4889" width="9.140625" style="1"/>
    <col min="4890" max="4890" width="2.5703125" style="1" customWidth="1"/>
    <col min="4891" max="4893" width="9.140625" style="1"/>
    <col min="4894" max="4894" width="2.7109375" style="1" customWidth="1"/>
    <col min="4895" max="4897" width="9.140625" style="1"/>
    <col min="4898" max="4898" width="2.42578125" style="1" customWidth="1"/>
    <col min="4899" max="4901" width="9.140625" style="1"/>
    <col min="4902" max="4902" width="2.5703125" style="1" customWidth="1"/>
    <col min="4903" max="5121" width="9.140625" style="1"/>
    <col min="5122" max="5122" width="12.7109375" style="1" customWidth="1"/>
    <col min="5123" max="5123" width="9.140625" style="1" bestFit="1" customWidth="1"/>
    <col min="5124" max="5125" width="9.140625" style="1"/>
    <col min="5126" max="5126" width="2.140625" style="1" customWidth="1"/>
    <col min="5127" max="5127" width="9.28515625" style="1" customWidth="1"/>
    <col min="5128" max="5128" width="8.28515625" style="1" bestFit="1" customWidth="1"/>
    <col min="5129" max="5129" width="9.140625" style="1"/>
    <col min="5130" max="5130" width="2.28515625" style="1" customWidth="1"/>
    <col min="5131" max="5132" width="9.140625" style="1"/>
    <col min="5133" max="5133" width="9.140625" style="1" bestFit="1" customWidth="1"/>
    <col min="5134" max="5134" width="2.42578125" style="1" customWidth="1"/>
    <col min="5135" max="5137" width="9.140625" style="1"/>
    <col min="5138" max="5138" width="2.28515625" style="1" customWidth="1"/>
    <col min="5139" max="5139" width="9.5703125" style="1" customWidth="1"/>
    <col min="5140" max="5140" width="6.28515625" style="1" customWidth="1"/>
    <col min="5141" max="5141" width="6.7109375" style="1" customWidth="1"/>
    <col min="5142" max="5142" width="3.140625" style="1" customWidth="1"/>
    <col min="5143" max="5145" width="9.140625" style="1"/>
    <col min="5146" max="5146" width="2.5703125" style="1" customWidth="1"/>
    <col min="5147" max="5149" width="9.140625" style="1"/>
    <col min="5150" max="5150" width="2.7109375" style="1" customWidth="1"/>
    <col min="5151" max="5153" width="9.140625" style="1"/>
    <col min="5154" max="5154" width="2.42578125" style="1" customWidth="1"/>
    <col min="5155" max="5157" width="9.140625" style="1"/>
    <col min="5158" max="5158" width="2.5703125" style="1" customWidth="1"/>
    <col min="5159" max="5377" width="9.140625" style="1"/>
    <col min="5378" max="5378" width="12.7109375" style="1" customWidth="1"/>
    <col min="5379" max="5379" width="9.140625" style="1" bestFit="1" customWidth="1"/>
    <col min="5380" max="5381" width="9.140625" style="1"/>
    <col min="5382" max="5382" width="2.140625" style="1" customWidth="1"/>
    <col min="5383" max="5383" width="9.28515625" style="1" customWidth="1"/>
    <col min="5384" max="5384" width="8.28515625" style="1" bestFit="1" customWidth="1"/>
    <col min="5385" max="5385" width="9.140625" style="1"/>
    <col min="5386" max="5386" width="2.28515625" style="1" customWidth="1"/>
    <col min="5387" max="5388" width="9.140625" style="1"/>
    <col min="5389" max="5389" width="9.140625" style="1" bestFit="1" customWidth="1"/>
    <col min="5390" max="5390" width="2.42578125" style="1" customWidth="1"/>
    <col min="5391" max="5393" width="9.140625" style="1"/>
    <col min="5394" max="5394" width="2.28515625" style="1" customWidth="1"/>
    <col min="5395" max="5395" width="9.5703125" style="1" customWidth="1"/>
    <col min="5396" max="5396" width="6.28515625" style="1" customWidth="1"/>
    <col min="5397" max="5397" width="6.7109375" style="1" customWidth="1"/>
    <col min="5398" max="5398" width="3.140625" style="1" customWidth="1"/>
    <col min="5399" max="5401" width="9.140625" style="1"/>
    <col min="5402" max="5402" width="2.5703125" style="1" customWidth="1"/>
    <col min="5403" max="5405" width="9.140625" style="1"/>
    <col min="5406" max="5406" width="2.7109375" style="1" customWidth="1"/>
    <col min="5407" max="5409" width="9.140625" style="1"/>
    <col min="5410" max="5410" width="2.42578125" style="1" customWidth="1"/>
    <col min="5411" max="5413" width="9.140625" style="1"/>
    <col min="5414" max="5414" width="2.5703125" style="1" customWidth="1"/>
    <col min="5415" max="5633" width="9.140625" style="1"/>
    <col min="5634" max="5634" width="12.7109375" style="1" customWidth="1"/>
    <col min="5635" max="5635" width="9.140625" style="1" bestFit="1" customWidth="1"/>
    <col min="5636" max="5637" width="9.140625" style="1"/>
    <col min="5638" max="5638" width="2.140625" style="1" customWidth="1"/>
    <col min="5639" max="5639" width="9.28515625" style="1" customWidth="1"/>
    <col min="5640" max="5640" width="8.28515625" style="1" bestFit="1" customWidth="1"/>
    <col min="5641" max="5641" width="9.140625" style="1"/>
    <col min="5642" max="5642" width="2.28515625" style="1" customWidth="1"/>
    <col min="5643" max="5644" width="9.140625" style="1"/>
    <col min="5645" max="5645" width="9.140625" style="1" bestFit="1" customWidth="1"/>
    <col min="5646" max="5646" width="2.42578125" style="1" customWidth="1"/>
    <col min="5647" max="5649" width="9.140625" style="1"/>
    <col min="5650" max="5650" width="2.28515625" style="1" customWidth="1"/>
    <col min="5651" max="5651" width="9.5703125" style="1" customWidth="1"/>
    <col min="5652" max="5652" width="6.28515625" style="1" customWidth="1"/>
    <col min="5653" max="5653" width="6.7109375" style="1" customWidth="1"/>
    <col min="5654" max="5654" width="3.140625" style="1" customWidth="1"/>
    <col min="5655" max="5657" width="9.140625" style="1"/>
    <col min="5658" max="5658" width="2.5703125" style="1" customWidth="1"/>
    <col min="5659" max="5661" width="9.140625" style="1"/>
    <col min="5662" max="5662" width="2.7109375" style="1" customWidth="1"/>
    <col min="5663" max="5665" width="9.140625" style="1"/>
    <col min="5666" max="5666" width="2.42578125" style="1" customWidth="1"/>
    <col min="5667" max="5669" width="9.140625" style="1"/>
    <col min="5670" max="5670" width="2.5703125" style="1" customWidth="1"/>
    <col min="5671" max="5889" width="9.140625" style="1"/>
    <col min="5890" max="5890" width="12.7109375" style="1" customWidth="1"/>
    <col min="5891" max="5891" width="9.140625" style="1" bestFit="1" customWidth="1"/>
    <col min="5892" max="5893" width="9.140625" style="1"/>
    <col min="5894" max="5894" width="2.140625" style="1" customWidth="1"/>
    <col min="5895" max="5895" width="9.28515625" style="1" customWidth="1"/>
    <col min="5896" max="5896" width="8.28515625" style="1" bestFit="1" customWidth="1"/>
    <col min="5897" max="5897" width="9.140625" style="1"/>
    <col min="5898" max="5898" width="2.28515625" style="1" customWidth="1"/>
    <col min="5899" max="5900" width="9.140625" style="1"/>
    <col min="5901" max="5901" width="9.140625" style="1" bestFit="1" customWidth="1"/>
    <col min="5902" max="5902" width="2.42578125" style="1" customWidth="1"/>
    <col min="5903" max="5905" width="9.140625" style="1"/>
    <col min="5906" max="5906" width="2.28515625" style="1" customWidth="1"/>
    <col min="5907" max="5907" width="9.5703125" style="1" customWidth="1"/>
    <col min="5908" max="5908" width="6.28515625" style="1" customWidth="1"/>
    <col min="5909" max="5909" width="6.7109375" style="1" customWidth="1"/>
    <col min="5910" max="5910" width="3.140625" style="1" customWidth="1"/>
    <col min="5911" max="5913" width="9.140625" style="1"/>
    <col min="5914" max="5914" width="2.5703125" style="1" customWidth="1"/>
    <col min="5915" max="5917" width="9.140625" style="1"/>
    <col min="5918" max="5918" width="2.7109375" style="1" customWidth="1"/>
    <col min="5919" max="5921" width="9.140625" style="1"/>
    <col min="5922" max="5922" width="2.42578125" style="1" customWidth="1"/>
    <col min="5923" max="5925" width="9.140625" style="1"/>
    <col min="5926" max="5926" width="2.5703125" style="1" customWidth="1"/>
    <col min="5927" max="6145" width="9.140625" style="1"/>
    <col min="6146" max="6146" width="12.7109375" style="1" customWidth="1"/>
    <col min="6147" max="6147" width="9.140625" style="1" bestFit="1" customWidth="1"/>
    <col min="6148" max="6149" width="9.140625" style="1"/>
    <col min="6150" max="6150" width="2.140625" style="1" customWidth="1"/>
    <col min="6151" max="6151" width="9.28515625" style="1" customWidth="1"/>
    <col min="6152" max="6152" width="8.28515625" style="1" bestFit="1" customWidth="1"/>
    <col min="6153" max="6153" width="9.140625" style="1"/>
    <col min="6154" max="6154" width="2.28515625" style="1" customWidth="1"/>
    <col min="6155" max="6156" width="9.140625" style="1"/>
    <col min="6157" max="6157" width="9.140625" style="1" bestFit="1" customWidth="1"/>
    <col min="6158" max="6158" width="2.42578125" style="1" customWidth="1"/>
    <col min="6159" max="6161" width="9.140625" style="1"/>
    <col min="6162" max="6162" width="2.28515625" style="1" customWidth="1"/>
    <col min="6163" max="6163" width="9.5703125" style="1" customWidth="1"/>
    <col min="6164" max="6164" width="6.28515625" style="1" customWidth="1"/>
    <col min="6165" max="6165" width="6.7109375" style="1" customWidth="1"/>
    <col min="6166" max="6166" width="3.140625" style="1" customWidth="1"/>
    <col min="6167" max="6169" width="9.140625" style="1"/>
    <col min="6170" max="6170" width="2.5703125" style="1" customWidth="1"/>
    <col min="6171" max="6173" width="9.140625" style="1"/>
    <col min="6174" max="6174" width="2.7109375" style="1" customWidth="1"/>
    <col min="6175" max="6177" width="9.140625" style="1"/>
    <col min="6178" max="6178" width="2.42578125" style="1" customWidth="1"/>
    <col min="6179" max="6181" width="9.140625" style="1"/>
    <col min="6182" max="6182" width="2.5703125" style="1" customWidth="1"/>
    <col min="6183" max="6401" width="9.140625" style="1"/>
    <col min="6402" max="6402" width="12.7109375" style="1" customWidth="1"/>
    <col min="6403" max="6403" width="9.140625" style="1" bestFit="1" customWidth="1"/>
    <col min="6404" max="6405" width="9.140625" style="1"/>
    <col min="6406" max="6406" width="2.140625" style="1" customWidth="1"/>
    <col min="6407" max="6407" width="9.28515625" style="1" customWidth="1"/>
    <col min="6408" max="6408" width="8.28515625" style="1" bestFit="1" customWidth="1"/>
    <col min="6409" max="6409" width="9.140625" style="1"/>
    <col min="6410" max="6410" width="2.28515625" style="1" customWidth="1"/>
    <col min="6411" max="6412" width="9.140625" style="1"/>
    <col min="6413" max="6413" width="9.140625" style="1" bestFit="1" customWidth="1"/>
    <col min="6414" max="6414" width="2.42578125" style="1" customWidth="1"/>
    <col min="6415" max="6417" width="9.140625" style="1"/>
    <col min="6418" max="6418" width="2.28515625" style="1" customWidth="1"/>
    <col min="6419" max="6419" width="9.5703125" style="1" customWidth="1"/>
    <col min="6420" max="6420" width="6.28515625" style="1" customWidth="1"/>
    <col min="6421" max="6421" width="6.7109375" style="1" customWidth="1"/>
    <col min="6422" max="6422" width="3.140625" style="1" customWidth="1"/>
    <col min="6423" max="6425" width="9.140625" style="1"/>
    <col min="6426" max="6426" width="2.5703125" style="1" customWidth="1"/>
    <col min="6427" max="6429" width="9.140625" style="1"/>
    <col min="6430" max="6430" width="2.7109375" style="1" customWidth="1"/>
    <col min="6431" max="6433" width="9.140625" style="1"/>
    <col min="6434" max="6434" width="2.42578125" style="1" customWidth="1"/>
    <col min="6435" max="6437" width="9.140625" style="1"/>
    <col min="6438" max="6438" width="2.5703125" style="1" customWidth="1"/>
    <col min="6439" max="6657" width="9.140625" style="1"/>
    <col min="6658" max="6658" width="12.7109375" style="1" customWidth="1"/>
    <col min="6659" max="6659" width="9.140625" style="1" bestFit="1" customWidth="1"/>
    <col min="6660" max="6661" width="9.140625" style="1"/>
    <col min="6662" max="6662" width="2.140625" style="1" customWidth="1"/>
    <col min="6663" max="6663" width="9.28515625" style="1" customWidth="1"/>
    <col min="6664" max="6664" width="8.28515625" style="1" bestFit="1" customWidth="1"/>
    <col min="6665" max="6665" width="9.140625" style="1"/>
    <col min="6666" max="6666" width="2.28515625" style="1" customWidth="1"/>
    <col min="6667" max="6668" width="9.140625" style="1"/>
    <col min="6669" max="6669" width="9.140625" style="1" bestFit="1" customWidth="1"/>
    <col min="6670" max="6670" width="2.42578125" style="1" customWidth="1"/>
    <col min="6671" max="6673" width="9.140625" style="1"/>
    <col min="6674" max="6674" width="2.28515625" style="1" customWidth="1"/>
    <col min="6675" max="6675" width="9.5703125" style="1" customWidth="1"/>
    <col min="6676" max="6676" width="6.28515625" style="1" customWidth="1"/>
    <col min="6677" max="6677" width="6.7109375" style="1" customWidth="1"/>
    <col min="6678" max="6678" width="3.140625" style="1" customWidth="1"/>
    <col min="6679" max="6681" width="9.140625" style="1"/>
    <col min="6682" max="6682" width="2.5703125" style="1" customWidth="1"/>
    <col min="6683" max="6685" width="9.140625" style="1"/>
    <col min="6686" max="6686" width="2.7109375" style="1" customWidth="1"/>
    <col min="6687" max="6689" width="9.140625" style="1"/>
    <col min="6690" max="6690" width="2.42578125" style="1" customWidth="1"/>
    <col min="6691" max="6693" width="9.140625" style="1"/>
    <col min="6694" max="6694" width="2.5703125" style="1" customWidth="1"/>
    <col min="6695" max="6913" width="9.140625" style="1"/>
    <col min="6914" max="6914" width="12.7109375" style="1" customWidth="1"/>
    <col min="6915" max="6915" width="9.140625" style="1" bestFit="1" customWidth="1"/>
    <col min="6916" max="6917" width="9.140625" style="1"/>
    <col min="6918" max="6918" width="2.140625" style="1" customWidth="1"/>
    <col min="6919" max="6919" width="9.28515625" style="1" customWidth="1"/>
    <col min="6920" max="6920" width="8.28515625" style="1" bestFit="1" customWidth="1"/>
    <col min="6921" max="6921" width="9.140625" style="1"/>
    <col min="6922" max="6922" width="2.28515625" style="1" customWidth="1"/>
    <col min="6923" max="6924" width="9.140625" style="1"/>
    <col min="6925" max="6925" width="9.140625" style="1" bestFit="1" customWidth="1"/>
    <col min="6926" max="6926" width="2.42578125" style="1" customWidth="1"/>
    <col min="6927" max="6929" width="9.140625" style="1"/>
    <col min="6930" max="6930" width="2.28515625" style="1" customWidth="1"/>
    <col min="6931" max="6931" width="9.5703125" style="1" customWidth="1"/>
    <col min="6932" max="6932" width="6.28515625" style="1" customWidth="1"/>
    <col min="6933" max="6933" width="6.7109375" style="1" customWidth="1"/>
    <col min="6934" max="6934" width="3.140625" style="1" customWidth="1"/>
    <col min="6935" max="6937" width="9.140625" style="1"/>
    <col min="6938" max="6938" width="2.5703125" style="1" customWidth="1"/>
    <col min="6939" max="6941" width="9.140625" style="1"/>
    <col min="6942" max="6942" width="2.7109375" style="1" customWidth="1"/>
    <col min="6943" max="6945" width="9.140625" style="1"/>
    <col min="6946" max="6946" width="2.42578125" style="1" customWidth="1"/>
    <col min="6947" max="6949" width="9.140625" style="1"/>
    <col min="6950" max="6950" width="2.5703125" style="1" customWidth="1"/>
    <col min="6951" max="7169" width="9.140625" style="1"/>
    <col min="7170" max="7170" width="12.7109375" style="1" customWidth="1"/>
    <col min="7171" max="7171" width="9.140625" style="1" bestFit="1" customWidth="1"/>
    <col min="7172" max="7173" width="9.140625" style="1"/>
    <col min="7174" max="7174" width="2.140625" style="1" customWidth="1"/>
    <col min="7175" max="7175" width="9.28515625" style="1" customWidth="1"/>
    <col min="7176" max="7176" width="8.28515625" style="1" bestFit="1" customWidth="1"/>
    <col min="7177" max="7177" width="9.140625" style="1"/>
    <col min="7178" max="7178" width="2.28515625" style="1" customWidth="1"/>
    <col min="7179" max="7180" width="9.140625" style="1"/>
    <col min="7181" max="7181" width="9.140625" style="1" bestFit="1" customWidth="1"/>
    <col min="7182" max="7182" width="2.42578125" style="1" customWidth="1"/>
    <col min="7183" max="7185" width="9.140625" style="1"/>
    <col min="7186" max="7186" width="2.28515625" style="1" customWidth="1"/>
    <col min="7187" max="7187" width="9.5703125" style="1" customWidth="1"/>
    <col min="7188" max="7188" width="6.28515625" style="1" customWidth="1"/>
    <col min="7189" max="7189" width="6.7109375" style="1" customWidth="1"/>
    <col min="7190" max="7190" width="3.140625" style="1" customWidth="1"/>
    <col min="7191" max="7193" width="9.140625" style="1"/>
    <col min="7194" max="7194" width="2.5703125" style="1" customWidth="1"/>
    <col min="7195" max="7197" width="9.140625" style="1"/>
    <col min="7198" max="7198" width="2.7109375" style="1" customWidth="1"/>
    <col min="7199" max="7201" width="9.140625" style="1"/>
    <col min="7202" max="7202" width="2.42578125" style="1" customWidth="1"/>
    <col min="7203" max="7205" width="9.140625" style="1"/>
    <col min="7206" max="7206" width="2.5703125" style="1" customWidth="1"/>
    <col min="7207" max="7425" width="9.140625" style="1"/>
    <col min="7426" max="7426" width="12.7109375" style="1" customWidth="1"/>
    <col min="7427" max="7427" width="9.140625" style="1" bestFit="1" customWidth="1"/>
    <col min="7428" max="7429" width="9.140625" style="1"/>
    <col min="7430" max="7430" width="2.140625" style="1" customWidth="1"/>
    <col min="7431" max="7431" width="9.28515625" style="1" customWidth="1"/>
    <col min="7432" max="7432" width="8.28515625" style="1" bestFit="1" customWidth="1"/>
    <col min="7433" max="7433" width="9.140625" style="1"/>
    <col min="7434" max="7434" width="2.28515625" style="1" customWidth="1"/>
    <col min="7435" max="7436" width="9.140625" style="1"/>
    <col min="7437" max="7437" width="9.140625" style="1" bestFit="1" customWidth="1"/>
    <col min="7438" max="7438" width="2.42578125" style="1" customWidth="1"/>
    <col min="7439" max="7441" width="9.140625" style="1"/>
    <col min="7442" max="7442" width="2.28515625" style="1" customWidth="1"/>
    <col min="7443" max="7443" width="9.5703125" style="1" customWidth="1"/>
    <col min="7444" max="7444" width="6.28515625" style="1" customWidth="1"/>
    <col min="7445" max="7445" width="6.7109375" style="1" customWidth="1"/>
    <col min="7446" max="7446" width="3.140625" style="1" customWidth="1"/>
    <col min="7447" max="7449" width="9.140625" style="1"/>
    <col min="7450" max="7450" width="2.5703125" style="1" customWidth="1"/>
    <col min="7451" max="7453" width="9.140625" style="1"/>
    <col min="7454" max="7454" width="2.7109375" style="1" customWidth="1"/>
    <col min="7455" max="7457" width="9.140625" style="1"/>
    <col min="7458" max="7458" width="2.42578125" style="1" customWidth="1"/>
    <col min="7459" max="7461" width="9.140625" style="1"/>
    <col min="7462" max="7462" width="2.5703125" style="1" customWidth="1"/>
    <col min="7463" max="7681" width="9.140625" style="1"/>
    <col min="7682" max="7682" width="12.7109375" style="1" customWidth="1"/>
    <col min="7683" max="7683" width="9.140625" style="1" bestFit="1" customWidth="1"/>
    <col min="7684" max="7685" width="9.140625" style="1"/>
    <col min="7686" max="7686" width="2.140625" style="1" customWidth="1"/>
    <col min="7687" max="7687" width="9.28515625" style="1" customWidth="1"/>
    <col min="7688" max="7688" width="8.28515625" style="1" bestFit="1" customWidth="1"/>
    <col min="7689" max="7689" width="9.140625" style="1"/>
    <col min="7690" max="7690" width="2.28515625" style="1" customWidth="1"/>
    <col min="7691" max="7692" width="9.140625" style="1"/>
    <col min="7693" max="7693" width="9.140625" style="1" bestFit="1" customWidth="1"/>
    <col min="7694" max="7694" width="2.42578125" style="1" customWidth="1"/>
    <col min="7695" max="7697" width="9.140625" style="1"/>
    <col min="7698" max="7698" width="2.28515625" style="1" customWidth="1"/>
    <col min="7699" max="7699" width="9.5703125" style="1" customWidth="1"/>
    <col min="7700" max="7700" width="6.28515625" style="1" customWidth="1"/>
    <col min="7701" max="7701" width="6.7109375" style="1" customWidth="1"/>
    <col min="7702" max="7702" width="3.140625" style="1" customWidth="1"/>
    <col min="7703" max="7705" width="9.140625" style="1"/>
    <col min="7706" max="7706" width="2.5703125" style="1" customWidth="1"/>
    <col min="7707" max="7709" width="9.140625" style="1"/>
    <col min="7710" max="7710" width="2.7109375" style="1" customWidth="1"/>
    <col min="7711" max="7713" width="9.140625" style="1"/>
    <col min="7714" max="7714" width="2.42578125" style="1" customWidth="1"/>
    <col min="7715" max="7717" width="9.140625" style="1"/>
    <col min="7718" max="7718" width="2.5703125" style="1" customWidth="1"/>
    <col min="7719" max="7937" width="9.140625" style="1"/>
    <col min="7938" max="7938" width="12.7109375" style="1" customWidth="1"/>
    <col min="7939" max="7939" width="9.140625" style="1" bestFit="1" customWidth="1"/>
    <col min="7940" max="7941" width="9.140625" style="1"/>
    <col min="7942" max="7942" width="2.140625" style="1" customWidth="1"/>
    <col min="7943" max="7943" width="9.28515625" style="1" customWidth="1"/>
    <col min="7944" max="7944" width="8.28515625" style="1" bestFit="1" customWidth="1"/>
    <col min="7945" max="7945" width="9.140625" style="1"/>
    <col min="7946" max="7946" width="2.28515625" style="1" customWidth="1"/>
    <col min="7947" max="7948" width="9.140625" style="1"/>
    <col min="7949" max="7949" width="9.140625" style="1" bestFit="1" customWidth="1"/>
    <col min="7950" max="7950" width="2.42578125" style="1" customWidth="1"/>
    <col min="7951" max="7953" width="9.140625" style="1"/>
    <col min="7954" max="7954" width="2.28515625" style="1" customWidth="1"/>
    <col min="7955" max="7955" width="9.5703125" style="1" customWidth="1"/>
    <col min="7956" max="7956" width="6.28515625" style="1" customWidth="1"/>
    <col min="7957" max="7957" width="6.7109375" style="1" customWidth="1"/>
    <col min="7958" max="7958" width="3.140625" style="1" customWidth="1"/>
    <col min="7959" max="7961" width="9.140625" style="1"/>
    <col min="7962" max="7962" width="2.5703125" style="1" customWidth="1"/>
    <col min="7963" max="7965" width="9.140625" style="1"/>
    <col min="7966" max="7966" width="2.7109375" style="1" customWidth="1"/>
    <col min="7967" max="7969" width="9.140625" style="1"/>
    <col min="7970" max="7970" width="2.42578125" style="1" customWidth="1"/>
    <col min="7971" max="7973" width="9.140625" style="1"/>
    <col min="7974" max="7974" width="2.5703125" style="1" customWidth="1"/>
    <col min="7975" max="8193" width="9.140625" style="1"/>
    <col min="8194" max="8194" width="12.7109375" style="1" customWidth="1"/>
    <col min="8195" max="8195" width="9.140625" style="1" bestFit="1" customWidth="1"/>
    <col min="8196" max="8197" width="9.140625" style="1"/>
    <col min="8198" max="8198" width="2.140625" style="1" customWidth="1"/>
    <col min="8199" max="8199" width="9.28515625" style="1" customWidth="1"/>
    <col min="8200" max="8200" width="8.28515625" style="1" bestFit="1" customWidth="1"/>
    <col min="8201" max="8201" width="9.140625" style="1"/>
    <col min="8202" max="8202" width="2.28515625" style="1" customWidth="1"/>
    <col min="8203" max="8204" width="9.140625" style="1"/>
    <col min="8205" max="8205" width="9.140625" style="1" bestFit="1" customWidth="1"/>
    <col min="8206" max="8206" width="2.42578125" style="1" customWidth="1"/>
    <col min="8207" max="8209" width="9.140625" style="1"/>
    <col min="8210" max="8210" width="2.28515625" style="1" customWidth="1"/>
    <col min="8211" max="8211" width="9.5703125" style="1" customWidth="1"/>
    <col min="8212" max="8212" width="6.28515625" style="1" customWidth="1"/>
    <col min="8213" max="8213" width="6.7109375" style="1" customWidth="1"/>
    <col min="8214" max="8214" width="3.140625" style="1" customWidth="1"/>
    <col min="8215" max="8217" width="9.140625" style="1"/>
    <col min="8218" max="8218" width="2.5703125" style="1" customWidth="1"/>
    <col min="8219" max="8221" width="9.140625" style="1"/>
    <col min="8222" max="8222" width="2.7109375" style="1" customWidth="1"/>
    <col min="8223" max="8225" width="9.140625" style="1"/>
    <col min="8226" max="8226" width="2.42578125" style="1" customWidth="1"/>
    <col min="8227" max="8229" width="9.140625" style="1"/>
    <col min="8230" max="8230" width="2.5703125" style="1" customWidth="1"/>
    <col min="8231" max="8449" width="9.140625" style="1"/>
    <col min="8450" max="8450" width="12.7109375" style="1" customWidth="1"/>
    <col min="8451" max="8451" width="9.140625" style="1" bestFit="1" customWidth="1"/>
    <col min="8452" max="8453" width="9.140625" style="1"/>
    <col min="8454" max="8454" width="2.140625" style="1" customWidth="1"/>
    <col min="8455" max="8455" width="9.28515625" style="1" customWidth="1"/>
    <col min="8456" max="8456" width="8.28515625" style="1" bestFit="1" customWidth="1"/>
    <col min="8457" max="8457" width="9.140625" style="1"/>
    <col min="8458" max="8458" width="2.28515625" style="1" customWidth="1"/>
    <col min="8459" max="8460" width="9.140625" style="1"/>
    <col min="8461" max="8461" width="9.140625" style="1" bestFit="1" customWidth="1"/>
    <col min="8462" max="8462" width="2.42578125" style="1" customWidth="1"/>
    <col min="8463" max="8465" width="9.140625" style="1"/>
    <col min="8466" max="8466" width="2.28515625" style="1" customWidth="1"/>
    <col min="8467" max="8467" width="9.5703125" style="1" customWidth="1"/>
    <col min="8468" max="8468" width="6.28515625" style="1" customWidth="1"/>
    <col min="8469" max="8469" width="6.7109375" style="1" customWidth="1"/>
    <col min="8470" max="8470" width="3.140625" style="1" customWidth="1"/>
    <col min="8471" max="8473" width="9.140625" style="1"/>
    <col min="8474" max="8474" width="2.5703125" style="1" customWidth="1"/>
    <col min="8475" max="8477" width="9.140625" style="1"/>
    <col min="8478" max="8478" width="2.7109375" style="1" customWidth="1"/>
    <col min="8479" max="8481" width="9.140625" style="1"/>
    <col min="8482" max="8482" width="2.42578125" style="1" customWidth="1"/>
    <col min="8483" max="8485" width="9.140625" style="1"/>
    <col min="8486" max="8486" width="2.5703125" style="1" customWidth="1"/>
    <col min="8487" max="8705" width="9.140625" style="1"/>
    <col min="8706" max="8706" width="12.7109375" style="1" customWidth="1"/>
    <col min="8707" max="8707" width="9.140625" style="1" bestFit="1" customWidth="1"/>
    <col min="8708" max="8709" width="9.140625" style="1"/>
    <col min="8710" max="8710" width="2.140625" style="1" customWidth="1"/>
    <col min="8711" max="8711" width="9.28515625" style="1" customWidth="1"/>
    <col min="8712" max="8712" width="8.28515625" style="1" bestFit="1" customWidth="1"/>
    <col min="8713" max="8713" width="9.140625" style="1"/>
    <col min="8714" max="8714" width="2.28515625" style="1" customWidth="1"/>
    <col min="8715" max="8716" width="9.140625" style="1"/>
    <col min="8717" max="8717" width="9.140625" style="1" bestFit="1" customWidth="1"/>
    <col min="8718" max="8718" width="2.42578125" style="1" customWidth="1"/>
    <col min="8719" max="8721" width="9.140625" style="1"/>
    <col min="8722" max="8722" width="2.28515625" style="1" customWidth="1"/>
    <col min="8723" max="8723" width="9.5703125" style="1" customWidth="1"/>
    <col min="8724" max="8724" width="6.28515625" style="1" customWidth="1"/>
    <col min="8725" max="8725" width="6.7109375" style="1" customWidth="1"/>
    <col min="8726" max="8726" width="3.140625" style="1" customWidth="1"/>
    <col min="8727" max="8729" width="9.140625" style="1"/>
    <col min="8730" max="8730" width="2.5703125" style="1" customWidth="1"/>
    <col min="8731" max="8733" width="9.140625" style="1"/>
    <col min="8734" max="8734" width="2.7109375" style="1" customWidth="1"/>
    <col min="8735" max="8737" width="9.140625" style="1"/>
    <col min="8738" max="8738" width="2.42578125" style="1" customWidth="1"/>
    <col min="8739" max="8741" width="9.140625" style="1"/>
    <col min="8742" max="8742" width="2.5703125" style="1" customWidth="1"/>
    <col min="8743" max="8961" width="9.140625" style="1"/>
    <col min="8962" max="8962" width="12.7109375" style="1" customWidth="1"/>
    <col min="8963" max="8963" width="9.140625" style="1" bestFit="1" customWidth="1"/>
    <col min="8964" max="8965" width="9.140625" style="1"/>
    <col min="8966" max="8966" width="2.140625" style="1" customWidth="1"/>
    <col min="8967" max="8967" width="9.28515625" style="1" customWidth="1"/>
    <col min="8968" max="8968" width="8.28515625" style="1" bestFit="1" customWidth="1"/>
    <col min="8969" max="8969" width="9.140625" style="1"/>
    <col min="8970" max="8970" width="2.28515625" style="1" customWidth="1"/>
    <col min="8971" max="8972" width="9.140625" style="1"/>
    <col min="8973" max="8973" width="9.140625" style="1" bestFit="1" customWidth="1"/>
    <col min="8974" max="8974" width="2.42578125" style="1" customWidth="1"/>
    <col min="8975" max="8977" width="9.140625" style="1"/>
    <col min="8978" max="8978" width="2.28515625" style="1" customWidth="1"/>
    <col min="8979" max="8979" width="9.5703125" style="1" customWidth="1"/>
    <col min="8980" max="8980" width="6.28515625" style="1" customWidth="1"/>
    <col min="8981" max="8981" width="6.7109375" style="1" customWidth="1"/>
    <col min="8982" max="8982" width="3.140625" style="1" customWidth="1"/>
    <col min="8983" max="8985" width="9.140625" style="1"/>
    <col min="8986" max="8986" width="2.5703125" style="1" customWidth="1"/>
    <col min="8987" max="8989" width="9.140625" style="1"/>
    <col min="8990" max="8990" width="2.7109375" style="1" customWidth="1"/>
    <col min="8991" max="8993" width="9.140625" style="1"/>
    <col min="8994" max="8994" width="2.42578125" style="1" customWidth="1"/>
    <col min="8995" max="8997" width="9.140625" style="1"/>
    <col min="8998" max="8998" width="2.5703125" style="1" customWidth="1"/>
    <col min="8999" max="9217" width="9.140625" style="1"/>
    <col min="9218" max="9218" width="12.7109375" style="1" customWidth="1"/>
    <col min="9219" max="9219" width="9.140625" style="1" bestFit="1" customWidth="1"/>
    <col min="9220" max="9221" width="9.140625" style="1"/>
    <col min="9222" max="9222" width="2.140625" style="1" customWidth="1"/>
    <col min="9223" max="9223" width="9.28515625" style="1" customWidth="1"/>
    <col min="9224" max="9224" width="8.28515625" style="1" bestFit="1" customWidth="1"/>
    <col min="9225" max="9225" width="9.140625" style="1"/>
    <col min="9226" max="9226" width="2.28515625" style="1" customWidth="1"/>
    <col min="9227" max="9228" width="9.140625" style="1"/>
    <col min="9229" max="9229" width="9.140625" style="1" bestFit="1" customWidth="1"/>
    <col min="9230" max="9230" width="2.42578125" style="1" customWidth="1"/>
    <col min="9231" max="9233" width="9.140625" style="1"/>
    <col min="9234" max="9234" width="2.28515625" style="1" customWidth="1"/>
    <col min="9235" max="9235" width="9.5703125" style="1" customWidth="1"/>
    <col min="9236" max="9236" width="6.28515625" style="1" customWidth="1"/>
    <col min="9237" max="9237" width="6.7109375" style="1" customWidth="1"/>
    <col min="9238" max="9238" width="3.140625" style="1" customWidth="1"/>
    <col min="9239" max="9241" width="9.140625" style="1"/>
    <col min="9242" max="9242" width="2.5703125" style="1" customWidth="1"/>
    <col min="9243" max="9245" width="9.140625" style="1"/>
    <col min="9246" max="9246" width="2.7109375" style="1" customWidth="1"/>
    <col min="9247" max="9249" width="9.140625" style="1"/>
    <col min="9250" max="9250" width="2.42578125" style="1" customWidth="1"/>
    <col min="9251" max="9253" width="9.140625" style="1"/>
    <col min="9254" max="9254" width="2.5703125" style="1" customWidth="1"/>
    <col min="9255" max="9473" width="9.140625" style="1"/>
    <col min="9474" max="9474" width="12.7109375" style="1" customWidth="1"/>
    <col min="9475" max="9475" width="9.140625" style="1" bestFit="1" customWidth="1"/>
    <col min="9476" max="9477" width="9.140625" style="1"/>
    <col min="9478" max="9478" width="2.140625" style="1" customWidth="1"/>
    <col min="9479" max="9479" width="9.28515625" style="1" customWidth="1"/>
    <col min="9480" max="9480" width="8.28515625" style="1" bestFit="1" customWidth="1"/>
    <col min="9481" max="9481" width="9.140625" style="1"/>
    <col min="9482" max="9482" width="2.28515625" style="1" customWidth="1"/>
    <col min="9483" max="9484" width="9.140625" style="1"/>
    <col min="9485" max="9485" width="9.140625" style="1" bestFit="1" customWidth="1"/>
    <col min="9486" max="9486" width="2.42578125" style="1" customWidth="1"/>
    <col min="9487" max="9489" width="9.140625" style="1"/>
    <col min="9490" max="9490" width="2.28515625" style="1" customWidth="1"/>
    <col min="9491" max="9491" width="9.5703125" style="1" customWidth="1"/>
    <col min="9492" max="9492" width="6.28515625" style="1" customWidth="1"/>
    <col min="9493" max="9493" width="6.7109375" style="1" customWidth="1"/>
    <col min="9494" max="9494" width="3.140625" style="1" customWidth="1"/>
    <col min="9495" max="9497" width="9.140625" style="1"/>
    <col min="9498" max="9498" width="2.5703125" style="1" customWidth="1"/>
    <col min="9499" max="9501" width="9.140625" style="1"/>
    <col min="9502" max="9502" width="2.7109375" style="1" customWidth="1"/>
    <col min="9503" max="9505" width="9.140625" style="1"/>
    <col min="9506" max="9506" width="2.42578125" style="1" customWidth="1"/>
    <col min="9507" max="9509" width="9.140625" style="1"/>
    <col min="9510" max="9510" width="2.5703125" style="1" customWidth="1"/>
    <col min="9511" max="9729" width="9.140625" style="1"/>
    <col min="9730" max="9730" width="12.7109375" style="1" customWidth="1"/>
    <col min="9731" max="9731" width="9.140625" style="1" bestFit="1" customWidth="1"/>
    <col min="9732" max="9733" width="9.140625" style="1"/>
    <col min="9734" max="9734" width="2.140625" style="1" customWidth="1"/>
    <col min="9735" max="9735" width="9.28515625" style="1" customWidth="1"/>
    <col min="9736" max="9736" width="8.28515625" style="1" bestFit="1" customWidth="1"/>
    <col min="9737" max="9737" width="9.140625" style="1"/>
    <col min="9738" max="9738" width="2.28515625" style="1" customWidth="1"/>
    <col min="9739" max="9740" width="9.140625" style="1"/>
    <col min="9741" max="9741" width="9.140625" style="1" bestFit="1" customWidth="1"/>
    <col min="9742" max="9742" width="2.42578125" style="1" customWidth="1"/>
    <col min="9743" max="9745" width="9.140625" style="1"/>
    <col min="9746" max="9746" width="2.28515625" style="1" customWidth="1"/>
    <col min="9747" max="9747" width="9.5703125" style="1" customWidth="1"/>
    <col min="9748" max="9748" width="6.28515625" style="1" customWidth="1"/>
    <col min="9749" max="9749" width="6.7109375" style="1" customWidth="1"/>
    <col min="9750" max="9750" width="3.140625" style="1" customWidth="1"/>
    <col min="9751" max="9753" width="9.140625" style="1"/>
    <col min="9754" max="9754" width="2.5703125" style="1" customWidth="1"/>
    <col min="9755" max="9757" width="9.140625" style="1"/>
    <col min="9758" max="9758" width="2.7109375" style="1" customWidth="1"/>
    <col min="9759" max="9761" width="9.140625" style="1"/>
    <col min="9762" max="9762" width="2.42578125" style="1" customWidth="1"/>
    <col min="9763" max="9765" width="9.140625" style="1"/>
    <col min="9766" max="9766" width="2.5703125" style="1" customWidth="1"/>
    <col min="9767" max="9985" width="9.140625" style="1"/>
    <col min="9986" max="9986" width="12.7109375" style="1" customWidth="1"/>
    <col min="9987" max="9987" width="9.140625" style="1" bestFit="1" customWidth="1"/>
    <col min="9988" max="9989" width="9.140625" style="1"/>
    <col min="9990" max="9990" width="2.140625" style="1" customWidth="1"/>
    <col min="9991" max="9991" width="9.28515625" style="1" customWidth="1"/>
    <col min="9992" max="9992" width="8.28515625" style="1" bestFit="1" customWidth="1"/>
    <col min="9993" max="9993" width="9.140625" style="1"/>
    <col min="9994" max="9994" width="2.28515625" style="1" customWidth="1"/>
    <col min="9995" max="9996" width="9.140625" style="1"/>
    <col min="9997" max="9997" width="9.140625" style="1" bestFit="1" customWidth="1"/>
    <col min="9998" max="9998" width="2.42578125" style="1" customWidth="1"/>
    <col min="9999" max="10001" width="9.140625" style="1"/>
    <col min="10002" max="10002" width="2.28515625" style="1" customWidth="1"/>
    <col min="10003" max="10003" width="9.5703125" style="1" customWidth="1"/>
    <col min="10004" max="10004" width="6.28515625" style="1" customWidth="1"/>
    <col min="10005" max="10005" width="6.7109375" style="1" customWidth="1"/>
    <col min="10006" max="10006" width="3.140625" style="1" customWidth="1"/>
    <col min="10007" max="10009" width="9.140625" style="1"/>
    <col min="10010" max="10010" width="2.5703125" style="1" customWidth="1"/>
    <col min="10011" max="10013" width="9.140625" style="1"/>
    <col min="10014" max="10014" width="2.7109375" style="1" customWidth="1"/>
    <col min="10015" max="10017" width="9.140625" style="1"/>
    <col min="10018" max="10018" width="2.42578125" style="1" customWidth="1"/>
    <col min="10019" max="10021" width="9.140625" style="1"/>
    <col min="10022" max="10022" width="2.5703125" style="1" customWidth="1"/>
    <col min="10023" max="10241" width="9.140625" style="1"/>
    <col min="10242" max="10242" width="12.7109375" style="1" customWidth="1"/>
    <col min="10243" max="10243" width="9.140625" style="1" bestFit="1" customWidth="1"/>
    <col min="10244" max="10245" width="9.140625" style="1"/>
    <col min="10246" max="10246" width="2.140625" style="1" customWidth="1"/>
    <col min="10247" max="10247" width="9.28515625" style="1" customWidth="1"/>
    <col min="10248" max="10248" width="8.28515625" style="1" bestFit="1" customWidth="1"/>
    <col min="10249" max="10249" width="9.140625" style="1"/>
    <col min="10250" max="10250" width="2.28515625" style="1" customWidth="1"/>
    <col min="10251" max="10252" width="9.140625" style="1"/>
    <col min="10253" max="10253" width="9.140625" style="1" bestFit="1" customWidth="1"/>
    <col min="10254" max="10254" width="2.42578125" style="1" customWidth="1"/>
    <col min="10255" max="10257" width="9.140625" style="1"/>
    <col min="10258" max="10258" width="2.28515625" style="1" customWidth="1"/>
    <col min="10259" max="10259" width="9.5703125" style="1" customWidth="1"/>
    <col min="10260" max="10260" width="6.28515625" style="1" customWidth="1"/>
    <col min="10261" max="10261" width="6.7109375" style="1" customWidth="1"/>
    <col min="10262" max="10262" width="3.140625" style="1" customWidth="1"/>
    <col min="10263" max="10265" width="9.140625" style="1"/>
    <col min="10266" max="10266" width="2.5703125" style="1" customWidth="1"/>
    <col min="10267" max="10269" width="9.140625" style="1"/>
    <col min="10270" max="10270" width="2.7109375" style="1" customWidth="1"/>
    <col min="10271" max="10273" width="9.140625" style="1"/>
    <col min="10274" max="10274" width="2.42578125" style="1" customWidth="1"/>
    <col min="10275" max="10277" width="9.140625" style="1"/>
    <col min="10278" max="10278" width="2.5703125" style="1" customWidth="1"/>
    <col min="10279" max="10497" width="9.140625" style="1"/>
    <col min="10498" max="10498" width="12.7109375" style="1" customWidth="1"/>
    <col min="10499" max="10499" width="9.140625" style="1" bestFit="1" customWidth="1"/>
    <col min="10500" max="10501" width="9.140625" style="1"/>
    <col min="10502" max="10502" width="2.140625" style="1" customWidth="1"/>
    <col min="10503" max="10503" width="9.28515625" style="1" customWidth="1"/>
    <col min="10504" max="10504" width="8.28515625" style="1" bestFit="1" customWidth="1"/>
    <col min="10505" max="10505" width="9.140625" style="1"/>
    <col min="10506" max="10506" width="2.28515625" style="1" customWidth="1"/>
    <col min="10507" max="10508" width="9.140625" style="1"/>
    <col min="10509" max="10509" width="9.140625" style="1" bestFit="1" customWidth="1"/>
    <col min="10510" max="10510" width="2.42578125" style="1" customWidth="1"/>
    <col min="10511" max="10513" width="9.140625" style="1"/>
    <col min="10514" max="10514" width="2.28515625" style="1" customWidth="1"/>
    <col min="10515" max="10515" width="9.5703125" style="1" customWidth="1"/>
    <col min="10516" max="10516" width="6.28515625" style="1" customWidth="1"/>
    <col min="10517" max="10517" width="6.7109375" style="1" customWidth="1"/>
    <col min="10518" max="10518" width="3.140625" style="1" customWidth="1"/>
    <col min="10519" max="10521" width="9.140625" style="1"/>
    <col min="10522" max="10522" width="2.5703125" style="1" customWidth="1"/>
    <col min="10523" max="10525" width="9.140625" style="1"/>
    <col min="10526" max="10526" width="2.7109375" style="1" customWidth="1"/>
    <col min="10527" max="10529" width="9.140625" style="1"/>
    <col min="10530" max="10530" width="2.42578125" style="1" customWidth="1"/>
    <col min="10531" max="10533" width="9.140625" style="1"/>
    <col min="10534" max="10534" width="2.5703125" style="1" customWidth="1"/>
    <col min="10535" max="10753" width="9.140625" style="1"/>
    <col min="10754" max="10754" width="12.7109375" style="1" customWidth="1"/>
    <col min="10755" max="10755" width="9.140625" style="1" bestFit="1" customWidth="1"/>
    <col min="10756" max="10757" width="9.140625" style="1"/>
    <col min="10758" max="10758" width="2.140625" style="1" customWidth="1"/>
    <col min="10759" max="10759" width="9.28515625" style="1" customWidth="1"/>
    <col min="10760" max="10760" width="8.28515625" style="1" bestFit="1" customWidth="1"/>
    <col min="10761" max="10761" width="9.140625" style="1"/>
    <col min="10762" max="10762" width="2.28515625" style="1" customWidth="1"/>
    <col min="10763" max="10764" width="9.140625" style="1"/>
    <col min="10765" max="10765" width="9.140625" style="1" bestFit="1" customWidth="1"/>
    <col min="10766" max="10766" width="2.42578125" style="1" customWidth="1"/>
    <col min="10767" max="10769" width="9.140625" style="1"/>
    <col min="10770" max="10770" width="2.28515625" style="1" customWidth="1"/>
    <col min="10771" max="10771" width="9.5703125" style="1" customWidth="1"/>
    <col min="10772" max="10772" width="6.28515625" style="1" customWidth="1"/>
    <col min="10773" max="10773" width="6.7109375" style="1" customWidth="1"/>
    <col min="10774" max="10774" width="3.140625" style="1" customWidth="1"/>
    <col min="10775" max="10777" width="9.140625" style="1"/>
    <col min="10778" max="10778" width="2.5703125" style="1" customWidth="1"/>
    <col min="10779" max="10781" width="9.140625" style="1"/>
    <col min="10782" max="10782" width="2.7109375" style="1" customWidth="1"/>
    <col min="10783" max="10785" width="9.140625" style="1"/>
    <col min="10786" max="10786" width="2.42578125" style="1" customWidth="1"/>
    <col min="10787" max="10789" width="9.140625" style="1"/>
    <col min="10790" max="10790" width="2.5703125" style="1" customWidth="1"/>
    <col min="10791" max="11009" width="9.140625" style="1"/>
    <col min="11010" max="11010" width="12.7109375" style="1" customWidth="1"/>
    <col min="11011" max="11011" width="9.140625" style="1" bestFit="1" customWidth="1"/>
    <col min="11012" max="11013" width="9.140625" style="1"/>
    <col min="11014" max="11014" width="2.140625" style="1" customWidth="1"/>
    <col min="11015" max="11015" width="9.28515625" style="1" customWidth="1"/>
    <col min="11016" max="11016" width="8.28515625" style="1" bestFit="1" customWidth="1"/>
    <col min="11017" max="11017" width="9.140625" style="1"/>
    <col min="11018" max="11018" width="2.28515625" style="1" customWidth="1"/>
    <col min="11019" max="11020" width="9.140625" style="1"/>
    <col min="11021" max="11021" width="9.140625" style="1" bestFit="1" customWidth="1"/>
    <col min="11022" max="11022" width="2.42578125" style="1" customWidth="1"/>
    <col min="11023" max="11025" width="9.140625" style="1"/>
    <col min="11026" max="11026" width="2.28515625" style="1" customWidth="1"/>
    <col min="11027" max="11027" width="9.5703125" style="1" customWidth="1"/>
    <col min="11028" max="11028" width="6.28515625" style="1" customWidth="1"/>
    <col min="11029" max="11029" width="6.7109375" style="1" customWidth="1"/>
    <col min="11030" max="11030" width="3.140625" style="1" customWidth="1"/>
    <col min="11031" max="11033" width="9.140625" style="1"/>
    <col min="11034" max="11034" width="2.5703125" style="1" customWidth="1"/>
    <col min="11035" max="11037" width="9.140625" style="1"/>
    <col min="11038" max="11038" width="2.7109375" style="1" customWidth="1"/>
    <col min="11039" max="11041" width="9.140625" style="1"/>
    <col min="11042" max="11042" width="2.42578125" style="1" customWidth="1"/>
    <col min="11043" max="11045" width="9.140625" style="1"/>
    <col min="11046" max="11046" width="2.5703125" style="1" customWidth="1"/>
    <col min="11047" max="11265" width="9.140625" style="1"/>
    <col min="11266" max="11266" width="12.7109375" style="1" customWidth="1"/>
    <col min="11267" max="11267" width="9.140625" style="1" bestFit="1" customWidth="1"/>
    <col min="11268" max="11269" width="9.140625" style="1"/>
    <col min="11270" max="11270" width="2.140625" style="1" customWidth="1"/>
    <col min="11271" max="11271" width="9.28515625" style="1" customWidth="1"/>
    <col min="11272" max="11272" width="8.28515625" style="1" bestFit="1" customWidth="1"/>
    <col min="11273" max="11273" width="9.140625" style="1"/>
    <col min="11274" max="11274" width="2.28515625" style="1" customWidth="1"/>
    <col min="11275" max="11276" width="9.140625" style="1"/>
    <col min="11277" max="11277" width="9.140625" style="1" bestFit="1" customWidth="1"/>
    <col min="11278" max="11278" width="2.42578125" style="1" customWidth="1"/>
    <col min="11279" max="11281" width="9.140625" style="1"/>
    <col min="11282" max="11282" width="2.28515625" style="1" customWidth="1"/>
    <col min="11283" max="11283" width="9.5703125" style="1" customWidth="1"/>
    <col min="11284" max="11284" width="6.28515625" style="1" customWidth="1"/>
    <col min="11285" max="11285" width="6.7109375" style="1" customWidth="1"/>
    <col min="11286" max="11286" width="3.140625" style="1" customWidth="1"/>
    <col min="11287" max="11289" width="9.140625" style="1"/>
    <col min="11290" max="11290" width="2.5703125" style="1" customWidth="1"/>
    <col min="11291" max="11293" width="9.140625" style="1"/>
    <col min="11294" max="11294" width="2.7109375" style="1" customWidth="1"/>
    <col min="11295" max="11297" width="9.140625" style="1"/>
    <col min="11298" max="11298" width="2.42578125" style="1" customWidth="1"/>
    <col min="11299" max="11301" width="9.140625" style="1"/>
    <col min="11302" max="11302" width="2.5703125" style="1" customWidth="1"/>
    <col min="11303" max="11521" width="9.140625" style="1"/>
    <col min="11522" max="11522" width="12.7109375" style="1" customWidth="1"/>
    <col min="11523" max="11523" width="9.140625" style="1" bestFit="1" customWidth="1"/>
    <col min="11524" max="11525" width="9.140625" style="1"/>
    <col min="11526" max="11526" width="2.140625" style="1" customWidth="1"/>
    <col min="11527" max="11527" width="9.28515625" style="1" customWidth="1"/>
    <col min="11528" max="11528" width="8.28515625" style="1" bestFit="1" customWidth="1"/>
    <col min="11529" max="11529" width="9.140625" style="1"/>
    <col min="11530" max="11530" width="2.28515625" style="1" customWidth="1"/>
    <col min="11531" max="11532" width="9.140625" style="1"/>
    <col min="11533" max="11533" width="9.140625" style="1" bestFit="1" customWidth="1"/>
    <col min="11534" max="11534" width="2.42578125" style="1" customWidth="1"/>
    <col min="11535" max="11537" width="9.140625" style="1"/>
    <col min="11538" max="11538" width="2.28515625" style="1" customWidth="1"/>
    <col min="11539" max="11539" width="9.5703125" style="1" customWidth="1"/>
    <col min="11540" max="11540" width="6.28515625" style="1" customWidth="1"/>
    <col min="11541" max="11541" width="6.7109375" style="1" customWidth="1"/>
    <col min="11542" max="11542" width="3.140625" style="1" customWidth="1"/>
    <col min="11543" max="11545" width="9.140625" style="1"/>
    <col min="11546" max="11546" width="2.5703125" style="1" customWidth="1"/>
    <col min="11547" max="11549" width="9.140625" style="1"/>
    <col min="11550" max="11550" width="2.7109375" style="1" customWidth="1"/>
    <col min="11551" max="11553" width="9.140625" style="1"/>
    <col min="11554" max="11554" width="2.42578125" style="1" customWidth="1"/>
    <col min="11555" max="11557" width="9.140625" style="1"/>
    <col min="11558" max="11558" width="2.5703125" style="1" customWidth="1"/>
    <col min="11559" max="11777" width="9.140625" style="1"/>
    <col min="11778" max="11778" width="12.7109375" style="1" customWidth="1"/>
    <col min="11779" max="11779" width="9.140625" style="1" bestFit="1" customWidth="1"/>
    <col min="11780" max="11781" width="9.140625" style="1"/>
    <col min="11782" max="11782" width="2.140625" style="1" customWidth="1"/>
    <col min="11783" max="11783" width="9.28515625" style="1" customWidth="1"/>
    <col min="11784" max="11784" width="8.28515625" style="1" bestFit="1" customWidth="1"/>
    <col min="11785" max="11785" width="9.140625" style="1"/>
    <col min="11786" max="11786" width="2.28515625" style="1" customWidth="1"/>
    <col min="11787" max="11788" width="9.140625" style="1"/>
    <col min="11789" max="11789" width="9.140625" style="1" bestFit="1" customWidth="1"/>
    <col min="11790" max="11790" width="2.42578125" style="1" customWidth="1"/>
    <col min="11791" max="11793" width="9.140625" style="1"/>
    <col min="11794" max="11794" width="2.28515625" style="1" customWidth="1"/>
    <col min="11795" max="11795" width="9.5703125" style="1" customWidth="1"/>
    <col min="11796" max="11796" width="6.28515625" style="1" customWidth="1"/>
    <col min="11797" max="11797" width="6.7109375" style="1" customWidth="1"/>
    <col min="11798" max="11798" width="3.140625" style="1" customWidth="1"/>
    <col min="11799" max="11801" width="9.140625" style="1"/>
    <col min="11802" max="11802" width="2.5703125" style="1" customWidth="1"/>
    <col min="11803" max="11805" width="9.140625" style="1"/>
    <col min="11806" max="11806" width="2.7109375" style="1" customWidth="1"/>
    <col min="11807" max="11809" width="9.140625" style="1"/>
    <col min="11810" max="11810" width="2.42578125" style="1" customWidth="1"/>
    <col min="11811" max="11813" width="9.140625" style="1"/>
    <col min="11814" max="11814" width="2.5703125" style="1" customWidth="1"/>
    <col min="11815" max="12033" width="9.140625" style="1"/>
    <col min="12034" max="12034" width="12.7109375" style="1" customWidth="1"/>
    <col min="12035" max="12035" width="9.140625" style="1" bestFit="1" customWidth="1"/>
    <col min="12036" max="12037" width="9.140625" style="1"/>
    <col min="12038" max="12038" width="2.140625" style="1" customWidth="1"/>
    <col min="12039" max="12039" width="9.28515625" style="1" customWidth="1"/>
    <col min="12040" max="12040" width="8.28515625" style="1" bestFit="1" customWidth="1"/>
    <col min="12041" max="12041" width="9.140625" style="1"/>
    <col min="12042" max="12042" width="2.28515625" style="1" customWidth="1"/>
    <col min="12043" max="12044" width="9.140625" style="1"/>
    <col min="12045" max="12045" width="9.140625" style="1" bestFit="1" customWidth="1"/>
    <col min="12046" max="12046" width="2.42578125" style="1" customWidth="1"/>
    <col min="12047" max="12049" width="9.140625" style="1"/>
    <col min="12050" max="12050" width="2.28515625" style="1" customWidth="1"/>
    <col min="12051" max="12051" width="9.5703125" style="1" customWidth="1"/>
    <col min="12052" max="12052" width="6.28515625" style="1" customWidth="1"/>
    <col min="12053" max="12053" width="6.7109375" style="1" customWidth="1"/>
    <col min="12054" max="12054" width="3.140625" style="1" customWidth="1"/>
    <col min="12055" max="12057" width="9.140625" style="1"/>
    <col min="12058" max="12058" width="2.5703125" style="1" customWidth="1"/>
    <col min="12059" max="12061" width="9.140625" style="1"/>
    <col min="12062" max="12062" width="2.7109375" style="1" customWidth="1"/>
    <col min="12063" max="12065" width="9.140625" style="1"/>
    <col min="12066" max="12066" width="2.42578125" style="1" customWidth="1"/>
    <col min="12067" max="12069" width="9.140625" style="1"/>
    <col min="12070" max="12070" width="2.5703125" style="1" customWidth="1"/>
    <col min="12071" max="12289" width="9.140625" style="1"/>
    <col min="12290" max="12290" width="12.7109375" style="1" customWidth="1"/>
    <col min="12291" max="12291" width="9.140625" style="1" bestFit="1" customWidth="1"/>
    <col min="12292" max="12293" width="9.140625" style="1"/>
    <col min="12294" max="12294" width="2.140625" style="1" customWidth="1"/>
    <col min="12295" max="12295" width="9.28515625" style="1" customWidth="1"/>
    <col min="12296" max="12296" width="8.28515625" style="1" bestFit="1" customWidth="1"/>
    <col min="12297" max="12297" width="9.140625" style="1"/>
    <col min="12298" max="12298" width="2.28515625" style="1" customWidth="1"/>
    <col min="12299" max="12300" width="9.140625" style="1"/>
    <col min="12301" max="12301" width="9.140625" style="1" bestFit="1" customWidth="1"/>
    <col min="12302" max="12302" width="2.42578125" style="1" customWidth="1"/>
    <col min="12303" max="12305" width="9.140625" style="1"/>
    <col min="12306" max="12306" width="2.28515625" style="1" customWidth="1"/>
    <col min="12307" max="12307" width="9.5703125" style="1" customWidth="1"/>
    <col min="12308" max="12308" width="6.28515625" style="1" customWidth="1"/>
    <col min="12309" max="12309" width="6.7109375" style="1" customWidth="1"/>
    <col min="12310" max="12310" width="3.140625" style="1" customWidth="1"/>
    <col min="12311" max="12313" width="9.140625" style="1"/>
    <col min="12314" max="12314" width="2.5703125" style="1" customWidth="1"/>
    <col min="12315" max="12317" width="9.140625" style="1"/>
    <col min="12318" max="12318" width="2.7109375" style="1" customWidth="1"/>
    <col min="12319" max="12321" width="9.140625" style="1"/>
    <col min="12322" max="12322" width="2.42578125" style="1" customWidth="1"/>
    <col min="12323" max="12325" width="9.140625" style="1"/>
    <col min="12326" max="12326" width="2.5703125" style="1" customWidth="1"/>
    <col min="12327" max="12545" width="9.140625" style="1"/>
    <col min="12546" max="12546" width="12.7109375" style="1" customWidth="1"/>
    <col min="12547" max="12547" width="9.140625" style="1" bestFit="1" customWidth="1"/>
    <col min="12548" max="12549" width="9.140625" style="1"/>
    <col min="12550" max="12550" width="2.140625" style="1" customWidth="1"/>
    <col min="12551" max="12551" width="9.28515625" style="1" customWidth="1"/>
    <col min="12552" max="12552" width="8.28515625" style="1" bestFit="1" customWidth="1"/>
    <col min="12553" max="12553" width="9.140625" style="1"/>
    <col min="12554" max="12554" width="2.28515625" style="1" customWidth="1"/>
    <col min="12555" max="12556" width="9.140625" style="1"/>
    <col min="12557" max="12557" width="9.140625" style="1" bestFit="1" customWidth="1"/>
    <col min="12558" max="12558" width="2.42578125" style="1" customWidth="1"/>
    <col min="12559" max="12561" width="9.140625" style="1"/>
    <col min="12562" max="12562" width="2.28515625" style="1" customWidth="1"/>
    <col min="12563" max="12563" width="9.5703125" style="1" customWidth="1"/>
    <col min="12564" max="12564" width="6.28515625" style="1" customWidth="1"/>
    <col min="12565" max="12565" width="6.7109375" style="1" customWidth="1"/>
    <col min="12566" max="12566" width="3.140625" style="1" customWidth="1"/>
    <col min="12567" max="12569" width="9.140625" style="1"/>
    <col min="12570" max="12570" width="2.5703125" style="1" customWidth="1"/>
    <col min="12571" max="12573" width="9.140625" style="1"/>
    <col min="12574" max="12574" width="2.7109375" style="1" customWidth="1"/>
    <col min="12575" max="12577" width="9.140625" style="1"/>
    <col min="12578" max="12578" width="2.42578125" style="1" customWidth="1"/>
    <col min="12579" max="12581" width="9.140625" style="1"/>
    <col min="12582" max="12582" width="2.5703125" style="1" customWidth="1"/>
    <col min="12583" max="12801" width="9.140625" style="1"/>
    <col min="12802" max="12802" width="12.7109375" style="1" customWidth="1"/>
    <col min="12803" max="12803" width="9.140625" style="1" bestFit="1" customWidth="1"/>
    <col min="12804" max="12805" width="9.140625" style="1"/>
    <col min="12806" max="12806" width="2.140625" style="1" customWidth="1"/>
    <col min="12807" max="12807" width="9.28515625" style="1" customWidth="1"/>
    <col min="12808" max="12808" width="8.28515625" style="1" bestFit="1" customWidth="1"/>
    <col min="12809" max="12809" width="9.140625" style="1"/>
    <col min="12810" max="12810" width="2.28515625" style="1" customWidth="1"/>
    <col min="12811" max="12812" width="9.140625" style="1"/>
    <col min="12813" max="12813" width="9.140625" style="1" bestFit="1" customWidth="1"/>
    <col min="12814" max="12814" width="2.42578125" style="1" customWidth="1"/>
    <col min="12815" max="12817" width="9.140625" style="1"/>
    <col min="12818" max="12818" width="2.28515625" style="1" customWidth="1"/>
    <col min="12819" max="12819" width="9.5703125" style="1" customWidth="1"/>
    <col min="12820" max="12820" width="6.28515625" style="1" customWidth="1"/>
    <col min="12821" max="12821" width="6.7109375" style="1" customWidth="1"/>
    <col min="12822" max="12822" width="3.140625" style="1" customWidth="1"/>
    <col min="12823" max="12825" width="9.140625" style="1"/>
    <col min="12826" max="12826" width="2.5703125" style="1" customWidth="1"/>
    <col min="12827" max="12829" width="9.140625" style="1"/>
    <col min="12830" max="12830" width="2.7109375" style="1" customWidth="1"/>
    <col min="12831" max="12833" width="9.140625" style="1"/>
    <col min="12834" max="12834" width="2.42578125" style="1" customWidth="1"/>
    <col min="12835" max="12837" width="9.140625" style="1"/>
    <col min="12838" max="12838" width="2.5703125" style="1" customWidth="1"/>
    <col min="12839" max="13057" width="9.140625" style="1"/>
    <col min="13058" max="13058" width="12.7109375" style="1" customWidth="1"/>
    <col min="13059" max="13059" width="9.140625" style="1" bestFit="1" customWidth="1"/>
    <col min="13060" max="13061" width="9.140625" style="1"/>
    <col min="13062" max="13062" width="2.140625" style="1" customWidth="1"/>
    <col min="13063" max="13063" width="9.28515625" style="1" customWidth="1"/>
    <col min="13064" max="13064" width="8.28515625" style="1" bestFit="1" customWidth="1"/>
    <col min="13065" max="13065" width="9.140625" style="1"/>
    <col min="13066" max="13066" width="2.28515625" style="1" customWidth="1"/>
    <col min="13067" max="13068" width="9.140625" style="1"/>
    <col min="13069" max="13069" width="9.140625" style="1" bestFit="1" customWidth="1"/>
    <col min="13070" max="13070" width="2.42578125" style="1" customWidth="1"/>
    <col min="13071" max="13073" width="9.140625" style="1"/>
    <col min="13074" max="13074" width="2.28515625" style="1" customWidth="1"/>
    <col min="13075" max="13075" width="9.5703125" style="1" customWidth="1"/>
    <col min="13076" max="13076" width="6.28515625" style="1" customWidth="1"/>
    <col min="13077" max="13077" width="6.7109375" style="1" customWidth="1"/>
    <col min="13078" max="13078" width="3.140625" style="1" customWidth="1"/>
    <col min="13079" max="13081" width="9.140625" style="1"/>
    <col min="13082" max="13082" width="2.5703125" style="1" customWidth="1"/>
    <col min="13083" max="13085" width="9.140625" style="1"/>
    <col min="13086" max="13086" width="2.7109375" style="1" customWidth="1"/>
    <col min="13087" max="13089" width="9.140625" style="1"/>
    <col min="13090" max="13090" width="2.42578125" style="1" customWidth="1"/>
    <col min="13091" max="13093" width="9.140625" style="1"/>
    <col min="13094" max="13094" width="2.5703125" style="1" customWidth="1"/>
    <col min="13095" max="13313" width="9.140625" style="1"/>
    <col min="13314" max="13314" width="12.7109375" style="1" customWidth="1"/>
    <col min="13315" max="13315" width="9.140625" style="1" bestFit="1" customWidth="1"/>
    <col min="13316" max="13317" width="9.140625" style="1"/>
    <col min="13318" max="13318" width="2.140625" style="1" customWidth="1"/>
    <col min="13319" max="13319" width="9.28515625" style="1" customWidth="1"/>
    <col min="13320" max="13320" width="8.28515625" style="1" bestFit="1" customWidth="1"/>
    <col min="13321" max="13321" width="9.140625" style="1"/>
    <col min="13322" max="13322" width="2.28515625" style="1" customWidth="1"/>
    <col min="13323" max="13324" width="9.140625" style="1"/>
    <col min="13325" max="13325" width="9.140625" style="1" bestFit="1" customWidth="1"/>
    <col min="13326" max="13326" width="2.42578125" style="1" customWidth="1"/>
    <col min="13327" max="13329" width="9.140625" style="1"/>
    <col min="13330" max="13330" width="2.28515625" style="1" customWidth="1"/>
    <col min="13331" max="13331" width="9.5703125" style="1" customWidth="1"/>
    <col min="13332" max="13332" width="6.28515625" style="1" customWidth="1"/>
    <col min="13333" max="13333" width="6.7109375" style="1" customWidth="1"/>
    <col min="13334" max="13334" width="3.140625" style="1" customWidth="1"/>
    <col min="13335" max="13337" width="9.140625" style="1"/>
    <col min="13338" max="13338" width="2.5703125" style="1" customWidth="1"/>
    <col min="13339" max="13341" width="9.140625" style="1"/>
    <col min="13342" max="13342" width="2.7109375" style="1" customWidth="1"/>
    <col min="13343" max="13345" width="9.140625" style="1"/>
    <col min="13346" max="13346" width="2.42578125" style="1" customWidth="1"/>
    <col min="13347" max="13349" width="9.140625" style="1"/>
    <col min="13350" max="13350" width="2.5703125" style="1" customWidth="1"/>
    <col min="13351" max="13569" width="9.140625" style="1"/>
    <col min="13570" max="13570" width="12.7109375" style="1" customWidth="1"/>
    <col min="13571" max="13571" width="9.140625" style="1" bestFit="1" customWidth="1"/>
    <col min="13572" max="13573" width="9.140625" style="1"/>
    <col min="13574" max="13574" width="2.140625" style="1" customWidth="1"/>
    <col min="13575" max="13575" width="9.28515625" style="1" customWidth="1"/>
    <col min="13576" max="13576" width="8.28515625" style="1" bestFit="1" customWidth="1"/>
    <col min="13577" max="13577" width="9.140625" style="1"/>
    <col min="13578" max="13578" width="2.28515625" style="1" customWidth="1"/>
    <col min="13579" max="13580" width="9.140625" style="1"/>
    <col min="13581" max="13581" width="9.140625" style="1" bestFit="1" customWidth="1"/>
    <col min="13582" max="13582" width="2.42578125" style="1" customWidth="1"/>
    <col min="13583" max="13585" width="9.140625" style="1"/>
    <col min="13586" max="13586" width="2.28515625" style="1" customWidth="1"/>
    <col min="13587" max="13587" width="9.5703125" style="1" customWidth="1"/>
    <col min="13588" max="13588" width="6.28515625" style="1" customWidth="1"/>
    <col min="13589" max="13589" width="6.7109375" style="1" customWidth="1"/>
    <col min="13590" max="13590" width="3.140625" style="1" customWidth="1"/>
    <col min="13591" max="13593" width="9.140625" style="1"/>
    <col min="13594" max="13594" width="2.5703125" style="1" customWidth="1"/>
    <col min="13595" max="13597" width="9.140625" style="1"/>
    <col min="13598" max="13598" width="2.7109375" style="1" customWidth="1"/>
    <col min="13599" max="13601" width="9.140625" style="1"/>
    <col min="13602" max="13602" width="2.42578125" style="1" customWidth="1"/>
    <col min="13603" max="13605" width="9.140625" style="1"/>
    <col min="13606" max="13606" width="2.5703125" style="1" customWidth="1"/>
    <col min="13607" max="13825" width="9.140625" style="1"/>
    <col min="13826" max="13826" width="12.7109375" style="1" customWidth="1"/>
    <col min="13827" max="13827" width="9.140625" style="1" bestFit="1" customWidth="1"/>
    <col min="13828" max="13829" width="9.140625" style="1"/>
    <col min="13830" max="13830" width="2.140625" style="1" customWidth="1"/>
    <col min="13831" max="13831" width="9.28515625" style="1" customWidth="1"/>
    <col min="13832" max="13832" width="8.28515625" style="1" bestFit="1" customWidth="1"/>
    <col min="13833" max="13833" width="9.140625" style="1"/>
    <col min="13834" max="13834" width="2.28515625" style="1" customWidth="1"/>
    <col min="13835" max="13836" width="9.140625" style="1"/>
    <col min="13837" max="13837" width="9.140625" style="1" bestFit="1" customWidth="1"/>
    <col min="13838" max="13838" width="2.42578125" style="1" customWidth="1"/>
    <col min="13839" max="13841" width="9.140625" style="1"/>
    <col min="13842" max="13842" width="2.28515625" style="1" customWidth="1"/>
    <col min="13843" max="13843" width="9.5703125" style="1" customWidth="1"/>
    <col min="13844" max="13844" width="6.28515625" style="1" customWidth="1"/>
    <col min="13845" max="13845" width="6.7109375" style="1" customWidth="1"/>
    <col min="13846" max="13846" width="3.140625" style="1" customWidth="1"/>
    <col min="13847" max="13849" width="9.140625" style="1"/>
    <col min="13850" max="13850" width="2.5703125" style="1" customWidth="1"/>
    <col min="13851" max="13853" width="9.140625" style="1"/>
    <col min="13854" max="13854" width="2.7109375" style="1" customWidth="1"/>
    <col min="13855" max="13857" width="9.140625" style="1"/>
    <col min="13858" max="13858" width="2.42578125" style="1" customWidth="1"/>
    <col min="13859" max="13861" width="9.140625" style="1"/>
    <col min="13862" max="13862" width="2.5703125" style="1" customWidth="1"/>
    <col min="13863" max="14081" width="9.140625" style="1"/>
    <col min="14082" max="14082" width="12.7109375" style="1" customWidth="1"/>
    <col min="14083" max="14083" width="9.140625" style="1" bestFit="1" customWidth="1"/>
    <col min="14084" max="14085" width="9.140625" style="1"/>
    <col min="14086" max="14086" width="2.140625" style="1" customWidth="1"/>
    <col min="14087" max="14087" width="9.28515625" style="1" customWidth="1"/>
    <col min="14088" max="14088" width="8.28515625" style="1" bestFit="1" customWidth="1"/>
    <col min="14089" max="14089" width="9.140625" style="1"/>
    <col min="14090" max="14090" width="2.28515625" style="1" customWidth="1"/>
    <col min="14091" max="14092" width="9.140625" style="1"/>
    <col min="14093" max="14093" width="9.140625" style="1" bestFit="1" customWidth="1"/>
    <col min="14094" max="14094" width="2.42578125" style="1" customWidth="1"/>
    <col min="14095" max="14097" width="9.140625" style="1"/>
    <col min="14098" max="14098" width="2.28515625" style="1" customWidth="1"/>
    <col min="14099" max="14099" width="9.5703125" style="1" customWidth="1"/>
    <col min="14100" max="14100" width="6.28515625" style="1" customWidth="1"/>
    <col min="14101" max="14101" width="6.7109375" style="1" customWidth="1"/>
    <col min="14102" max="14102" width="3.140625" style="1" customWidth="1"/>
    <col min="14103" max="14105" width="9.140625" style="1"/>
    <col min="14106" max="14106" width="2.5703125" style="1" customWidth="1"/>
    <col min="14107" max="14109" width="9.140625" style="1"/>
    <col min="14110" max="14110" width="2.7109375" style="1" customWidth="1"/>
    <col min="14111" max="14113" width="9.140625" style="1"/>
    <col min="14114" max="14114" width="2.42578125" style="1" customWidth="1"/>
    <col min="14115" max="14117" width="9.140625" style="1"/>
    <col min="14118" max="14118" width="2.5703125" style="1" customWidth="1"/>
    <col min="14119" max="14337" width="9.140625" style="1"/>
    <col min="14338" max="14338" width="12.7109375" style="1" customWidth="1"/>
    <col min="14339" max="14339" width="9.140625" style="1" bestFit="1" customWidth="1"/>
    <col min="14340" max="14341" width="9.140625" style="1"/>
    <col min="14342" max="14342" width="2.140625" style="1" customWidth="1"/>
    <col min="14343" max="14343" width="9.28515625" style="1" customWidth="1"/>
    <col min="14344" max="14344" width="8.28515625" style="1" bestFit="1" customWidth="1"/>
    <col min="14345" max="14345" width="9.140625" style="1"/>
    <col min="14346" max="14346" width="2.28515625" style="1" customWidth="1"/>
    <col min="14347" max="14348" width="9.140625" style="1"/>
    <col min="14349" max="14349" width="9.140625" style="1" bestFit="1" customWidth="1"/>
    <col min="14350" max="14350" width="2.42578125" style="1" customWidth="1"/>
    <col min="14351" max="14353" width="9.140625" style="1"/>
    <col min="14354" max="14354" width="2.28515625" style="1" customWidth="1"/>
    <col min="14355" max="14355" width="9.5703125" style="1" customWidth="1"/>
    <col min="14356" max="14356" width="6.28515625" style="1" customWidth="1"/>
    <col min="14357" max="14357" width="6.7109375" style="1" customWidth="1"/>
    <col min="14358" max="14358" width="3.140625" style="1" customWidth="1"/>
    <col min="14359" max="14361" width="9.140625" style="1"/>
    <col min="14362" max="14362" width="2.5703125" style="1" customWidth="1"/>
    <col min="14363" max="14365" width="9.140625" style="1"/>
    <col min="14366" max="14366" width="2.7109375" style="1" customWidth="1"/>
    <col min="14367" max="14369" width="9.140625" style="1"/>
    <col min="14370" max="14370" width="2.42578125" style="1" customWidth="1"/>
    <col min="14371" max="14373" width="9.140625" style="1"/>
    <col min="14374" max="14374" width="2.5703125" style="1" customWidth="1"/>
    <col min="14375" max="14593" width="9.140625" style="1"/>
    <col min="14594" max="14594" width="12.7109375" style="1" customWidth="1"/>
    <col min="14595" max="14595" width="9.140625" style="1" bestFit="1" customWidth="1"/>
    <col min="14596" max="14597" width="9.140625" style="1"/>
    <col min="14598" max="14598" width="2.140625" style="1" customWidth="1"/>
    <col min="14599" max="14599" width="9.28515625" style="1" customWidth="1"/>
    <col min="14600" max="14600" width="8.28515625" style="1" bestFit="1" customWidth="1"/>
    <col min="14601" max="14601" width="9.140625" style="1"/>
    <col min="14602" max="14602" width="2.28515625" style="1" customWidth="1"/>
    <col min="14603" max="14604" width="9.140625" style="1"/>
    <col min="14605" max="14605" width="9.140625" style="1" bestFit="1" customWidth="1"/>
    <col min="14606" max="14606" width="2.42578125" style="1" customWidth="1"/>
    <col min="14607" max="14609" width="9.140625" style="1"/>
    <col min="14610" max="14610" width="2.28515625" style="1" customWidth="1"/>
    <col min="14611" max="14611" width="9.5703125" style="1" customWidth="1"/>
    <col min="14612" max="14612" width="6.28515625" style="1" customWidth="1"/>
    <col min="14613" max="14613" width="6.7109375" style="1" customWidth="1"/>
    <col min="14614" max="14614" width="3.140625" style="1" customWidth="1"/>
    <col min="14615" max="14617" width="9.140625" style="1"/>
    <col min="14618" max="14618" width="2.5703125" style="1" customWidth="1"/>
    <col min="14619" max="14621" width="9.140625" style="1"/>
    <col min="14622" max="14622" width="2.7109375" style="1" customWidth="1"/>
    <col min="14623" max="14625" width="9.140625" style="1"/>
    <col min="14626" max="14626" width="2.42578125" style="1" customWidth="1"/>
    <col min="14627" max="14629" width="9.140625" style="1"/>
    <col min="14630" max="14630" width="2.5703125" style="1" customWidth="1"/>
    <col min="14631" max="14849" width="9.140625" style="1"/>
    <col min="14850" max="14850" width="12.7109375" style="1" customWidth="1"/>
    <col min="14851" max="14851" width="9.140625" style="1" bestFit="1" customWidth="1"/>
    <col min="14852" max="14853" width="9.140625" style="1"/>
    <col min="14854" max="14854" width="2.140625" style="1" customWidth="1"/>
    <col min="14855" max="14855" width="9.28515625" style="1" customWidth="1"/>
    <col min="14856" max="14856" width="8.28515625" style="1" bestFit="1" customWidth="1"/>
    <col min="14857" max="14857" width="9.140625" style="1"/>
    <col min="14858" max="14858" width="2.28515625" style="1" customWidth="1"/>
    <col min="14859" max="14860" width="9.140625" style="1"/>
    <col min="14861" max="14861" width="9.140625" style="1" bestFit="1" customWidth="1"/>
    <col min="14862" max="14862" width="2.42578125" style="1" customWidth="1"/>
    <col min="14863" max="14865" width="9.140625" style="1"/>
    <col min="14866" max="14866" width="2.28515625" style="1" customWidth="1"/>
    <col min="14867" max="14867" width="9.5703125" style="1" customWidth="1"/>
    <col min="14868" max="14868" width="6.28515625" style="1" customWidth="1"/>
    <col min="14869" max="14869" width="6.7109375" style="1" customWidth="1"/>
    <col min="14870" max="14870" width="3.140625" style="1" customWidth="1"/>
    <col min="14871" max="14873" width="9.140625" style="1"/>
    <col min="14874" max="14874" width="2.5703125" style="1" customWidth="1"/>
    <col min="14875" max="14877" width="9.140625" style="1"/>
    <col min="14878" max="14878" width="2.7109375" style="1" customWidth="1"/>
    <col min="14879" max="14881" width="9.140625" style="1"/>
    <col min="14882" max="14882" width="2.42578125" style="1" customWidth="1"/>
    <col min="14883" max="14885" width="9.140625" style="1"/>
    <col min="14886" max="14886" width="2.5703125" style="1" customWidth="1"/>
    <col min="14887" max="15105" width="9.140625" style="1"/>
    <col min="15106" max="15106" width="12.7109375" style="1" customWidth="1"/>
    <col min="15107" max="15107" width="9.140625" style="1" bestFit="1" customWidth="1"/>
    <col min="15108" max="15109" width="9.140625" style="1"/>
    <col min="15110" max="15110" width="2.140625" style="1" customWidth="1"/>
    <col min="15111" max="15111" width="9.28515625" style="1" customWidth="1"/>
    <col min="15112" max="15112" width="8.28515625" style="1" bestFit="1" customWidth="1"/>
    <col min="15113" max="15113" width="9.140625" style="1"/>
    <col min="15114" max="15114" width="2.28515625" style="1" customWidth="1"/>
    <col min="15115" max="15116" width="9.140625" style="1"/>
    <col min="15117" max="15117" width="9.140625" style="1" bestFit="1" customWidth="1"/>
    <col min="15118" max="15118" width="2.42578125" style="1" customWidth="1"/>
    <col min="15119" max="15121" width="9.140625" style="1"/>
    <col min="15122" max="15122" width="2.28515625" style="1" customWidth="1"/>
    <col min="15123" max="15123" width="9.5703125" style="1" customWidth="1"/>
    <col min="15124" max="15124" width="6.28515625" style="1" customWidth="1"/>
    <col min="15125" max="15125" width="6.7109375" style="1" customWidth="1"/>
    <col min="15126" max="15126" width="3.140625" style="1" customWidth="1"/>
    <col min="15127" max="15129" width="9.140625" style="1"/>
    <col min="15130" max="15130" width="2.5703125" style="1" customWidth="1"/>
    <col min="15131" max="15133" width="9.140625" style="1"/>
    <col min="15134" max="15134" width="2.7109375" style="1" customWidth="1"/>
    <col min="15135" max="15137" width="9.140625" style="1"/>
    <col min="15138" max="15138" width="2.42578125" style="1" customWidth="1"/>
    <col min="15139" max="15141" width="9.140625" style="1"/>
    <col min="15142" max="15142" width="2.5703125" style="1" customWidth="1"/>
    <col min="15143" max="15361" width="9.140625" style="1"/>
    <col min="15362" max="15362" width="12.7109375" style="1" customWidth="1"/>
    <col min="15363" max="15363" width="9.140625" style="1" bestFit="1" customWidth="1"/>
    <col min="15364" max="15365" width="9.140625" style="1"/>
    <col min="15366" max="15366" width="2.140625" style="1" customWidth="1"/>
    <col min="15367" max="15367" width="9.28515625" style="1" customWidth="1"/>
    <col min="15368" max="15368" width="8.28515625" style="1" bestFit="1" customWidth="1"/>
    <col min="15369" max="15369" width="9.140625" style="1"/>
    <col min="15370" max="15370" width="2.28515625" style="1" customWidth="1"/>
    <col min="15371" max="15372" width="9.140625" style="1"/>
    <col min="15373" max="15373" width="9.140625" style="1" bestFit="1" customWidth="1"/>
    <col min="15374" max="15374" width="2.42578125" style="1" customWidth="1"/>
    <col min="15375" max="15377" width="9.140625" style="1"/>
    <col min="15378" max="15378" width="2.28515625" style="1" customWidth="1"/>
    <col min="15379" max="15379" width="9.5703125" style="1" customWidth="1"/>
    <col min="15380" max="15380" width="6.28515625" style="1" customWidth="1"/>
    <col min="15381" max="15381" width="6.7109375" style="1" customWidth="1"/>
    <col min="15382" max="15382" width="3.140625" style="1" customWidth="1"/>
    <col min="15383" max="15385" width="9.140625" style="1"/>
    <col min="15386" max="15386" width="2.5703125" style="1" customWidth="1"/>
    <col min="15387" max="15389" width="9.140625" style="1"/>
    <col min="15390" max="15390" width="2.7109375" style="1" customWidth="1"/>
    <col min="15391" max="15393" width="9.140625" style="1"/>
    <col min="15394" max="15394" width="2.42578125" style="1" customWidth="1"/>
    <col min="15395" max="15397" width="9.140625" style="1"/>
    <col min="15398" max="15398" width="2.5703125" style="1" customWidth="1"/>
    <col min="15399" max="15617" width="9.140625" style="1"/>
    <col min="15618" max="15618" width="12.7109375" style="1" customWidth="1"/>
    <col min="15619" max="15619" width="9.140625" style="1" bestFit="1" customWidth="1"/>
    <col min="15620" max="15621" width="9.140625" style="1"/>
    <col min="15622" max="15622" width="2.140625" style="1" customWidth="1"/>
    <col min="15623" max="15623" width="9.28515625" style="1" customWidth="1"/>
    <col min="15624" max="15624" width="8.28515625" style="1" bestFit="1" customWidth="1"/>
    <col min="15625" max="15625" width="9.140625" style="1"/>
    <col min="15626" max="15626" width="2.28515625" style="1" customWidth="1"/>
    <col min="15627" max="15628" width="9.140625" style="1"/>
    <col min="15629" max="15629" width="9.140625" style="1" bestFit="1" customWidth="1"/>
    <col min="15630" max="15630" width="2.42578125" style="1" customWidth="1"/>
    <col min="15631" max="15633" width="9.140625" style="1"/>
    <col min="15634" max="15634" width="2.28515625" style="1" customWidth="1"/>
    <col min="15635" max="15635" width="9.5703125" style="1" customWidth="1"/>
    <col min="15636" max="15636" width="6.28515625" style="1" customWidth="1"/>
    <col min="15637" max="15637" width="6.7109375" style="1" customWidth="1"/>
    <col min="15638" max="15638" width="3.140625" style="1" customWidth="1"/>
    <col min="15639" max="15641" width="9.140625" style="1"/>
    <col min="15642" max="15642" width="2.5703125" style="1" customWidth="1"/>
    <col min="15643" max="15645" width="9.140625" style="1"/>
    <col min="15646" max="15646" width="2.7109375" style="1" customWidth="1"/>
    <col min="15647" max="15649" width="9.140625" style="1"/>
    <col min="15650" max="15650" width="2.42578125" style="1" customWidth="1"/>
    <col min="15651" max="15653" width="9.140625" style="1"/>
    <col min="15654" max="15654" width="2.5703125" style="1" customWidth="1"/>
    <col min="15655" max="15873" width="9.140625" style="1"/>
    <col min="15874" max="15874" width="12.7109375" style="1" customWidth="1"/>
    <col min="15875" max="15875" width="9.140625" style="1" bestFit="1" customWidth="1"/>
    <col min="15876" max="15877" width="9.140625" style="1"/>
    <col min="15878" max="15878" width="2.140625" style="1" customWidth="1"/>
    <col min="15879" max="15879" width="9.28515625" style="1" customWidth="1"/>
    <col min="15880" max="15880" width="8.28515625" style="1" bestFit="1" customWidth="1"/>
    <col min="15881" max="15881" width="9.140625" style="1"/>
    <col min="15882" max="15882" width="2.28515625" style="1" customWidth="1"/>
    <col min="15883" max="15884" width="9.140625" style="1"/>
    <col min="15885" max="15885" width="9.140625" style="1" bestFit="1" customWidth="1"/>
    <col min="15886" max="15886" width="2.42578125" style="1" customWidth="1"/>
    <col min="15887" max="15889" width="9.140625" style="1"/>
    <col min="15890" max="15890" width="2.28515625" style="1" customWidth="1"/>
    <col min="15891" max="15891" width="9.5703125" style="1" customWidth="1"/>
    <col min="15892" max="15892" width="6.28515625" style="1" customWidth="1"/>
    <col min="15893" max="15893" width="6.7109375" style="1" customWidth="1"/>
    <col min="15894" max="15894" width="3.140625" style="1" customWidth="1"/>
    <col min="15895" max="15897" width="9.140625" style="1"/>
    <col min="15898" max="15898" width="2.5703125" style="1" customWidth="1"/>
    <col min="15899" max="15901" width="9.140625" style="1"/>
    <col min="15902" max="15902" width="2.7109375" style="1" customWidth="1"/>
    <col min="15903" max="15905" width="9.140625" style="1"/>
    <col min="15906" max="15906" width="2.42578125" style="1" customWidth="1"/>
    <col min="15907" max="15909" width="9.140625" style="1"/>
    <col min="15910" max="15910" width="2.5703125" style="1" customWidth="1"/>
    <col min="15911" max="16129" width="9.140625" style="1"/>
    <col min="16130" max="16130" width="12.7109375" style="1" customWidth="1"/>
    <col min="16131" max="16131" width="9.140625" style="1" bestFit="1" customWidth="1"/>
    <col min="16132" max="16133" width="9.140625" style="1"/>
    <col min="16134" max="16134" width="2.140625" style="1" customWidth="1"/>
    <col min="16135" max="16135" width="9.28515625" style="1" customWidth="1"/>
    <col min="16136" max="16136" width="8.28515625" style="1" bestFit="1" customWidth="1"/>
    <col min="16137" max="16137" width="9.140625" style="1"/>
    <col min="16138" max="16138" width="2.28515625" style="1" customWidth="1"/>
    <col min="16139" max="16140" width="9.140625" style="1"/>
    <col min="16141" max="16141" width="9.140625" style="1" bestFit="1" customWidth="1"/>
    <col min="16142" max="16142" width="2.42578125" style="1" customWidth="1"/>
    <col min="16143" max="16145" width="9.140625" style="1"/>
    <col min="16146" max="16146" width="2.28515625" style="1" customWidth="1"/>
    <col min="16147" max="16147" width="9.5703125" style="1" customWidth="1"/>
    <col min="16148" max="16148" width="6.28515625" style="1" customWidth="1"/>
    <col min="16149" max="16149" width="6.7109375" style="1" customWidth="1"/>
    <col min="16150" max="16150" width="3.140625" style="1" customWidth="1"/>
    <col min="16151" max="16153" width="9.140625" style="1"/>
    <col min="16154" max="16154" width="2.5703125" style="1" customWidth="1"/>
    <col min="16155" max="16157" width="9.140625" style="1"/>
    <col min="16158" max="16158" width="2.7109375" style="1" customWidth="1"/>
    <col min="16159" max="16161" width="9.140625" style="1"/>
    <col min="16162" max="16162" width="2.42578125" style="1" customWidth="1"/>
    <col min="16163" max="16165" width="9.140625" style="1"/>
    <col min="16166" max="16166" width="2.5703125" style="1" customWidth="1"/>
    <col min="16167" max="16384" width="9.140625" style="1"/>
  </cols>
  <sheetData>
    <row r="1" spans="2:41">
      <c r="B1" s="171" t="s">
        <v>318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2:41">
      <c r="B2" s="172" t="s">
        <v>268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2:41">
      <c r="B3" s="178" t="s">
        <v>319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</row>
    <row r="4" spans="2:4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41">
      <c r="B5" s="158"/>
      <c r="C5" s="182" t="s">
        <v>7</v>
      </c>
      <c r="D5" s="182"/>
      <c r="E5" s="182"/>
      <c r="F5" s="159"/>
      <c r="G5" s="182" t="s">
        <v>8</v>
      </c>
      <c r="H5" s="182"/>
      <c r="I5" s="182"/>
      <c r="J5" s="160"/>
      <c r="K5" s="182" t="s">
        <v>9</v>
      </c>
      <c r="L5" s="182"/>
      <c r="M5" s="182"/>
      <c r="N5" s="160"/>
      <c r="O5" s="182" t="s">
        <v>10</v>
      </c>
      <c r="P5" s="182"/>
      <c r="Q5" s="182"/>
      <c r="R5" s="160"/>
      <c r="S5" s="182" t="s">
        <v>12</v>
      </c>
      <c r="T5" s="182"/>
      <c r="U5" s="182"/>
      <c r="W5" s="180" t="s">
        <v>11</v>
      </c>
      <c r="X5" s="180"/>
      <c r="Y5" s="180"/>
      <c r="AA5" s="180" t="s">
        <v>270</v>
      </c>
      <c r="AB5" s="180"/>
      <c r="AC5" s="180"/>
      <c r="AE5" s="180" t="s">
        <v>271</v>
      </c>
      <c r="AF5" s="180"/>
      <c r="AG5" s="180"/>
      <c r="AI5" s="180" t="s">
        <v>16</v>
      </c>
      <c r="AJ5" s="180"/>
      <c r="AK5" s="180"/>
      <c r="AM5" s="180" t="s">
        <v>17</v>
      </c>
      <c r="AN5" s="180"/>
      <c r="AO5" s="180"/>
    </row>
    <row r="6" spans="2:41">
      <c r="B6" s="3"/>
      <c r="C6" s="161" t="s">
        <v>272</v>
      </c>
      <c r="D6" s="162" t="s">
        <v>273</v>
      </c>
      <c r="E6" s="161" t="s">
        <v>274</v>
      </c>
      <c r="F6" s="161"/>
      <c r="G6" s="162" t="s">
        <v>275</v>
      </c>
      <c r="H6" s="161" t="s">
        <v>276</v>
      </c>
      <c r="I6" s="161" t="s">
        <v>277</v>
      </c>
      <c r="J6" s="161"/>
      <c r="K6" s="161" t="s">
        <v>276</v>
      </c>
      <c r="L6" s="161" t="s">
        <v>274</v>
      </c>
      <c r="M6" s="162" t="s">
        <v>277</v>
      </c>
      <c r="N6" s="161"/>
      <c r="O6" s="161" t="s">
        <v>272</v>
      </c>
      <c r="P6" s="161" t="s">
        <v>275</v>
      </c>
      <c r="Q6" s="161" t="s">
        <v>273</v>
      </c>
      <c r="R6" s="161"/>
      <c r="S6" s="162" t="s">
        <v>278</v>
      </c>
      <c r="T6" s="161" t="s">
        <v>279</v>
      </c>
      <c r="U6" s="161" t="s">
        <v>289</v>
      </c>
      <c r="W6" s="1" t="s">
        <v>281</v>
      </c>
      <c r="X6" s="1" t="s">
        <v>276</v>
      </c>
      <c r="Y6" s="1" t="s">
        <v>277</v>
      </c>
      <c r="AA6" s="1" t="s">
        <v>276</v>
      </c>
      <c r="AB6" s="1" t="s">
        <v>275</v>
      </c>
      <c r="AC6" s="1" t="s">
        <v>282</v>
      </c>
      <c r="AE6" s="1" t="s">
        <v>275</v>
      </c>
      <c r="AF6" s="1" t="s">
        <v>282</v>
      </c>
      <c r="AG6" s="1" t="s">
        <v>273</v>
      </c>
      <c r="AI6" s="1" t="s">
        <v>276</v>
      </c>
      <c r="AJ6" s="1" t="s">
        <v>282</v>
      </c>
      <c r="AK6" s="1" t="s">
        <v>277</v>
      </c>
      <c r="AM6" s="1" t="s">
        <v>276</v>
      </c>
      <c r="AN6" s="1" t="s">
        <v>275</v>
      </c>
      <c r="AO6" s="1" t="s">
        <v>277</v>
      </c>
    </row>
    <row r="7" spans="2:41" ht="8.25" customHeight="1">
      <c r="B7" s="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</row>
    <row r="8" spans="2:41">
      <c r="B8" s="145" t="s">
        <v>30</v>
      </c>
      <c r="C8" s="155">
        <f>'[7]absolute dependence banks'!E12*'[7]absolute expo banks'!$D$10</f>
        <v>5.7183329026639806E-2</v>
      </c>
      <c r="D8" s="155">
        <f>'[7]absolute dependence banks'!E12*'[7]absolute expo banks'!$D$12</f>
        <v>0.3957288787507286</v>
      </c>
      <c r="E8" s="155">
        <f>'[7]absolute dependence banks'!E12*'[7]absolute expo banks'!$D$13</f>
        <v>0.11369192850724257</v>
      </c>
      <c r="F8" s="155"/>
      <c r="G8" s="155">
        <f>'[7]absolute dependence banks'!F12*'[7]absolute expo banks'!$E$9</f>
        <v>0.16537725499071146</v>
      </c>
      <c r="H8" s="155">
        <f>'[7]absolute dependence banks'!F12*'[7]absolute expo banks'!$E$8</f>
        <v>2.5041915751068233E-2</v>
      </c>
      <c r="I8" s="155">
        <f>'[7]absolute dependence banks'!F12*'[7]absolute expo banks'!$E$11</f>
        <v>7.1936889067675425E-2</v>
      </c>
      <c r="J8" s="3"/>
      <c r="K8" s="155">
        <f>'[7]absolute dependence banks'!G12*'[7]absolute expo banks'!$F$8</f>
        <v>4.4295224577708204E-3</v>
      </c>
      <c r="L8" s="155">
        <f>'[7]absolute dependence banks'!G12*'[7]absolute expo banks'!$F$13</f>
        <v>1.706002095158924E-2</v>
      </c>
      <c r="M8" s="155">
        <f>'[7]absolute dependence banks'!G12*'[7]absolute expo banks'!$F$11</f>
        <v>8.0959062149519121E-3</v>
      </c>
      <c r="N8" s="3"/>
      <c r="O8" s="155">
        <f>'[7]absolute dependence banks'!H12*'[7]absolute expo banks'!$G$10</f>
        <v>8.1771679142407967E-3</v>
      </c>
      <c r="P8" s="155">
        <f>'[7]absolute dependence banks'!H12*'[7]absolute expo banks'!$G$9</f>
        <v>2.6725619663987482E-2</v>
      </c>
      <c r="Q8" s="155">
        <f>'[7]absolute dependence banks'!H12*'[7]absolute expo banks'!$G$12</f>
        <v>2.4714759474295314E-3</v>
      </c>
      <c r="R8" s="3"/>
      <c r="S8" s="155">
        <f>'[7]absolute dependence banks'!J12*'[7]absolute expo banks'!$I$19</f>
        <v>1.0967479680287131E-2</v>
      </c>
      <c r="T8" s="155">
        <f>'[7]absolute dependence banks'!J12*'[7]absolute expo banks'!$I$20</f>
        <v>3.8726976272200324E-5</v>
      </c>
      <c r="U8" s="155">
        <f>'[7]absolute dependence banks'!J12*'[7]absolute expo banks'!$I$18</f>
        <v>1.6252421042233404E-2</v>
      </c>
    </row>
    <row r="9" spans="2:41">
      <c r="B9" s="148" t="s">
        <v>31</v>
      </c>
      <c r="C9" s="155">
        <f>'[7]absolute dependence banks'!E13*'[7]absolute expo banks'!$D$10</f>
        <v>2.0853672319838045E-2</v>
      </c>
      <c r="D9" s="155">
        <f>'[7]absolute dependence banks'!E13*'[7]absolute expo banks'!$D$12</f>
        <v>0.14431479428418897</v>
      </c>
      <c r="E9" s="155">
        <f>'[7]absolute dependence banks'!E13*'[7]absolute expo banks'!$D$13</f>
        <v>4.1461283609353521E-2</v>
      </c>
      <c r="F9" s="3"/>
      <c r="G9" s="155">
        <f>'[7]absolute dependence banks'!F13*'[7]absolute expo banks'!$E$9</f>
        <v>0.35582483110579455</v>
      </c>
      <c r="H9" s="155">
        <f>'[7]absolute dependence banks'!F13*'[7]absolute expo banks'!$E$8</f>
        <v>5.3880054081136233E-2</v>
      </c>
      <c r="I9" s="155">
        <f>'[7]absolute dependence banks'!F13*'[7]absolute expo banks'!$E$11</f>
        <v>0.15477903176116664</v>
      </c>
      <c r="J9" s="3"/>
      <c r="K9" s="155">
        <f>'[7]absolute dependence banks'!G13*'[7]absolute expo banks'!$F$8</f>
        <v>7.867918048174152E-3</v>
      </c>
      <c r="L9" s="155">
        <f>'[7]absolute dependence banks'!G13*'[7]absolute expo banks'!$F$13</f>
        <v>3.0302780497649517E-2</v>
      </c>
      <c r="M9" s="155">
        <f>'[7]absolute dependence banks'!G13*'[7]absolute expo banks'!$F$11</f>
        <v>1.4380314634865119E-2</v>
      </c>
      <c r="N9" s="3"/>
      <c r="O9" s="155">
        <f>'[7]absolute dependence banks'!H13*'[7]absolute expo banks'!$G$10</f>
        <v>1.0776339653770093E-2</v>
      </c>
      <c r="P9" s="155">
        <f>'[7]absolute dependence banks'!H13*'[7]absolute expo banks'!$G$9</f>
        <v>3.5220550437155308E-2</v>
      </c>
      <c r="Q9" s="155">
        <f>'[7]absolute dependence banks'!H13*'[7]absolute expo banks'!$G$12</f>
        <v>3.2570523847554669E-3</v>
      </c>
      <c r="R9" s="3"/>
      <c r="S9" s="155">
        <f>'[7]absolute dependence banks'!J13*'[7]absolute expo banks'!$I$19</f>
        <v>0.15788703485691777</v>
      </c>
      <c r="T9" s="155">
        <f>'[7]absolute dependence banks'!J13*'[7]absolute expo banks'!$I$20</f>
        <v>5.575107163026758E-4</v>
      </c>
      <c r="U9" s="155">
        <f>'[7]absolute dependence banks'!J13*'[7]absolute expo banks'!$I$18</f>
        <v>0.23396866394168964</v>
      </c>
    </row>
    <row r="10" spans="2:41">
      <c r="B10" s="148" t="s">
        <v>283</v>
      </c>
      <c r="C10" s="155">
        <f>'[7]absolute dependence banks'!E14*'[7]absolute expo banks'!$D$10</f>
        <v>0.10284808152957448</v>
      </c>
      <c r="D10" s="155">
        <f>'[7]absolute dependence banks'!E14*'[7]absolute expo banks'!$D$12</f>
        <v>0.71174513058519684</v>
      </c>
      <c r="E10" s="155">
        <f>'[7]absolute dependence banks'!E14*'[7]absolute expo banks'!$D$13</f>
        <v>0.20448261637443421</v>
      </c>
      <c r="F10" s="3"/>
      <c r="G10" s="155">
        <f>'[7]absolute dependence banks'!F14*'[7]absolute expo banks'!$E$9</f>
        <v>0.11747278212949303</v>
      </c>
      <c r="H10" s="155">
        <f>'[7]absolute dependence banks'!F14*'[7]absolute expo banks'!$E$8</f>
        <v>1.7788078011668436E-2</v>
      </c>
      <c r="I10" s="155">
        <f>'[7]absolute dependence banks'!F14*'[7]absolute expo banks'!$E$11</f>
        <v>5.1099085524156145E-2</v>
      </c>
      <c r="J10" s="3"/>
      <c r="K10" s="155">
        <f>'[7]absolute dependence banks'!G14*'[7]absolute expo banks'!$F$8</f>
        <v>1.2877802832728781E-2</v>
      </c>
      <c r="L10" s="155">
        <f>'[7]absolute dependence banks'!G14*'[7]absolute expo banks'!$F$13</f>
        <v>4.9598029636664535E-2</v>
      </c>
      <c r="M10" s="155">
        <f>'[7]absolute dependence banks'!G14*'[7]absolute expo banks'!$F$11</f>
        <v>2.3536957986410659E-2</v>
      </c>
      <c r="N10" s="3"/>
      <c r="O10" s="155">
        <f>'[7]absolute dependence banks'!H14*'[7]absolute expo banks'!$G$10</f>
        <v>2.4296281176450146E-2</v>
      </c>
      <c r="P10" s="155">
        <f>'[7]absolute dependence banks'!H14*'[7]absolute expo banks'!$G$9</f>
        <v>7.9408075849863702E-2</v>
      </c>
      <c r="Q10" s="155">
        <f>'[7]absolute dependence banks'!H14*'[7]absolute expo banks'!$G$12</f>
        <v>7.3433339231063722E-3</v>
      </c>
      <c r="R10" s="3"/>
      <c r="S10" s="155">
        <f>'[7]absolute dependence banks'!J14*'[7]absolute expo banks'!$I$19</f>
        <v>1.8069675443447189E-2</v>
      </c>
      <c r="T10" s="155">
        <f>'[7]absolute dependence banks'!J14*'[7]absolute expo banks'!$I$20</f>
        <v>6.3805351142115781E-5</v>
      </c>
      <c r="U10" s="155">
        <f>'[7]absolute dependence banks'!J14*'[7]absolute expo banks'!$I$18</f>
        <v>2.6776979029307927E-2</v>
      </c>
    </row>
    <row r="11" spans="2:41">
      <c r="B11" s="148" t="s">
        <v>34</v>
      </c>
      <c r="C11" s="155">
        <f>'[7]absolute dependence banks'!E15*'[7]absolute expo banks'!$D$10</f>
        <v>0.30468038421710308</v>
      </c>
      <c r="D11" s="155">
        <f>'[7]absolute dependence banks'!E15*'[7]absolute expo banks'!$D$12</f>
        <v>2.1084961102457935</v>
      </c>
      <c r="E11" s="155">
        <f>'[7]absolute dependence banks'!E15*'[7]absolute expo banks'!$D$13</f>
        <v>0.60576571965288339</v>
      </c>
      <c r="F11" s="3"/>
      <c r="G11" s="155">
        <f>'[7]absolute dependence banks'!F15*'[7]absolute expo banks'!$E$9</f>
        <v>1.4425571323140878</v>
      </c>
      <c r="H11" s="155">
        <f>'[7]absolute dependence banks'!F15*'[7]absolute expo banks'!$E$8</f>
        <v>0.21843629086442953</v>
      </c>
      <c r="I11" s="155">
        <f>'[7]absolute dependence banks'!F15*'[7]absolute expo banks'!$E$11</f>
        <v>0.6274930153296534</v>
      </c>
      <c r="J11" s="3"/>
      <c r="K11" s="155">
        <f>'[7]absolute dependence banks'!G15*'[7]absolute expo banks'!$F$8</f>
        <v>2.4583211029833373E-2</v>
      </c>
      <c r="L11" s="155">
        <f>'[7]absolute dependence banks'!G15*'[7]absolute expo banks'!$F$13</f>
        <v>9.4680656712903821E-2</v>
      </c>
      <c r="M11" s="155">
        <f>'[7]absolute dependence banks'!G15*'[7]absolute expo banks'!$F$11</f>
        <v>4.4931112294227291E-2</v>
      </c>
      <c r="N11" s="3"/>
      <c r="O11" s="155">
        <f>'[7]absolute dependence banks'!H15*'[7]absolute expo banks'!$G$10</f>
        <v>1.8966815125451012E-2</v>
      </c>
      <c r="P11" s="155">
        <f>'[7]absolute dependence banks'!H15*'[7]absolute expo banks'!$G$9</f>
        <v>6.1989663486937401E-2</v>
      </c>
      <c r="Q11" s="155">
        <f>'[7]absolute dependence banks'!H15*'[7]absolute expo banks'!$G$12</f>
        <v>5.732550422531831E-3</v>
      </c>
      <c r="R11" s="3"/>
      <c r="S11" s="155">
        <f>'[7]absolute dependence banks'!J15*'[7]absolute expo banks'!$I$19</f>
        <v>7.0523451427157269E-2</v>
      </c>
      <c r="T11" s="155">
        <f>'[7]absolute dependence banks'!J15*'[7]absolute expo banks'!$I$20</f>
        <v>2.4902348667781525E-4</v>
      </c>
      <c r="U11" s="155">
        <f>'[7]absolute dependence banks'!J15*'[7]absolute expo banks'!$I$18</f>
        <v>0.10450685657578981</v>
      </c>
    </row>
    <row r="12" spans="2:41">
      <c r="B12" s="148" t="s">
        <v>35</v>
      </c>
      <c r="C12" s="155">
        <f>'[7]absolute dependence banks'!E16*'[7]absolute expo banks'!$D$10</f>
        <v>0.75042413454879764</v>
      </c>
      <c r="D12" s="155">
        <f>'[7]absolute dependence banks'!E16*'[7]absolute expo banks'!$D$12</f>
        <v>5.1932006479394675</v>
      </c>
      <c r="E12" s="155">
        <f>'[7]absolute dependence banks'!E16*'[7]absolute expo banks'!$D$13</f>
        <v>1.4919937070380225</v>
      </c>
      <c r="F12" s="3"/>
      <c r="G12" s="155">
        <f>'[7]absolute dependence banks'!F16*'[7]absolute expo banks'!$E$9</f>
        <v>0.17431157354675081</v>
      </c>
      <c r="H12" s="155">
        <f>'[7]absolute dependence banks'!F16*'[7]absolute expo banks'!$E$8</f>
        <v>2.6394776835780936E-2</v>
      </c>
      <c r="I12" s="155">
        <f>'[7]absolute dependence banks'!F16*'[7]absolute expo banks'!$E$11</f>
        <v>7.5823197876569215E-2</v>
      </c>
      <c r="J12" s="3"/>
      <c r="K12" s="155">
        <f>'[7]absolute dependence banks'!G16*'[7]absolute expo banks'!$F$8</f>
        <v>1.7049027604842094E-2</v>
      </c>
      <c r="L12" s="155">
        <f>'[7]absolute dependence banks'!G16*'[7]absolute expo banks'!$F$13</f>
        <v>6.5663233659098458E-2</v>
      </c>
      <c r="M12" s="155">
        <f>'[7]absolute dependence banks'!G16*'[7]absolute expo banks'!$F$11</f>
        <v>3.1160769554917391E-2</v>
      </c>
      <c r="N12" s="3"/>
      <c r="O12" s="155">
        <f>'[7]absolute dependence banks'!H16*'[7]absolute expo banks'!$G$10</f>
        <v>7.7423993043958033E-3</v>
      </c>
      <c r="P12" s="155">
        <f>'[7]absolute dependence banks'!H16*'[7]absolute expo banks'!$G$9</f>
        <v>2.5304655751980466E-2</v>
      </c>
      <c r="Q12" s="155">
        <f>'[7]absolute dependence banks'!H16*'[7]absolute expo banks'!$G$12</f>
        <v>2.3400710193176894E-3</v>
      </c>
      <c r="R12" s="3"/>
      <c r="S12" s="155">
        <f>'[7]absolute dependence banks'!J16*'[7]absolute expo banks'!$I$19</f>
        <v>1.3608322872821416E-3</v>
      </c>
      <c r="T12" s="155">
        <f>'[7]absolute dependence banks'!J16*'[7]absolute expo banks'!$I$20</f>
        <v>4.805198754527337E-6</v>
      </c>
      <c r="U12" s="155">
        <f>'[7]absolute dependence banks'!J16*'[7]absolute expo banks'!$I$18</f>
        <v>2.0165817439833059E-3</v>
      </c>
    </row>
    <row r="13" spans="2:41">
      <c r="B13" s="148" t="s">
        <v>36</v>
      </c>
      <c r="C13" s="155">
        <f>'[7]absolute dependence banks'!E17*'[7]absolute expo banks'!$D$10</f>
        <v>0.69782484137141154</v>
      </c>
      <c r="D13" s="155">
        <f>'[7]absolute dependence banks'!E17*'[7]absolute expo banks'!$D$12</f>
        <v>4.8291949199331325</v>
      </c>
      <c r="E13" s="155">
        <f>'[7]absolute dependence banks'!E17*'[7]absolute expo banks'!$D$13</f>
        <v>1.3874157613107121</v>
      </c>
      <c r="F13" s="3"/>
      <c r="G13" s="155">
        <f>'[7]absolute dependence banks'!F17*'[7]absolute expo banks'!$E$9</f>
        <v>1.8568353468235419</v>
      </c>
      <c r="H13" s="155">
        <f>'[7]absolute dependence banks'!F17*'[7]absolute expo banks'!$E$8</f>
        <v>0.28116753008974743</v>
      </c>
      <c r="I13" s="155">
        <f>'[7]absolute dependence banks'!F17*'[7]absolute expo banks'!$E$11</f>
        <v>0.80769848531399369</v>
      </c>
      <c r="J13" s="3"/>
      <c r="K13" s="155">
        <f>'[7]absolute dependence banks'!G17*'[7]absolute expo banks'!$F$8</f>
        <v>0.13977040956301065</v>
      </c>
      <c r="L13" s="155">
        <f>'[7]absolute dependence banks'!G17*'[7]absolute expo banks'!$F$13</f>
        <v>0.53831674594492873</v>
      </c>
      <c r="M13" s="155">
        <f>'[7]absolute dependence banks'!G17*'[7]absolute expo banks'!$F$11</f>
        <v>0.25546052384550266</v>
      </c>
      <c r="N13" s="3"/>
      <c r="O13" s="155">
        <f>'[7]absolute dependence banks'!H17*'[7]absolute expo banks'!$G$10</f>
        <v>9.6725068654586965E-2</v>
      </c>
      <c r="P13" s="155">
        <f>'[7]absolute dependence banks'!H17*'[7]absolute expo banks'!$G$9</f>
        <v>0.31612869198070942</v>
      </c>
      <c r="Q13" s="155">
        <f>'[7]absolute dependence banks'!H17*'[7]absolute expo banks'!$G$12</f>
        <v>2.923428786107746E-2</v>
      </c>
      <c r="R13" s="3"/>
      <c r="S13" s="155">
        <f>'[7]absolute dependence banks'!J17*'[7]absolute expo banks'!$I$19</f>
        <v>5.2855914908679366E-3</v>
      </c>
      <c r="T13" s="155">
        <f>'[7]absolute dependence banks'!J17*'[7]absolute expo banks'!$I$20</f>
        <v>1.8663811761539326E-5</v>
      </c>
      <c r="U13" s="155">
        <f>'[7]absolute dependence banks'!J17*'[7]absolute expo banks'!$I$18</f>
        <v>7.8325796692593382E-3</v>
      </c>
    </row>
    <row r="14" spans="2:41">
      <c r="B14" s="148" t="s">
        <v>37</v>
      </c>
      <c r="C14" s="155">
        <f>'[7]absolute dependence banks'!E18*'[7]absolute expo banks'!$D$10</f>
        <v>1.8785641734260804E-2</v>
      </c>
      <c r="D14" s="155">
        <f>'[7]absolute dependence banks'!E18*'[7]absolute expo banks'!$D$12</f>
        <v>0.13000329058576948</v>
      </c>
      <c r="E14" s="155">
        <f>'[7]absolute dependence banks'!E18*'[7]absolute expo banks'!$D$13</f>
        <v>3.7349623979031805E-2</v>
      </c>
      <c r="F14" s="3"/>
      <c r="G14" s="155">
        <f>'[7]absolute dependence banks'!F18*'[7]absolute expo banks'!$E$9</f>
        <v>0.1145936883560115</v>
      </c>
      <c r="H14" s="155">
        <f>'[7]absolute dependence banks'!F18*'[7]absolute expo banks'!$E$8</f>
        <v>1.735211707061279E-2</v>
      </c>
      <c r="I14" s="155">
        <f>'[7]absolute dependence banks'!F18*'[7]absolute expo banks'!$E$11</f>
        <v>4.984671832644199E-2</v>
      </c>
      <c r="J14" s="3"/>
      <c r="K14" s="155">
        <f>'[7]absolute dependence banks'!G18*'[7]absolute expo banks'!$F$8</f>
        <v>4.2039590145704899E-3</v>
      </c>
      <c r="L14" s="155">
        <f>'[7]absolute dependence banks'!G18*'[7]absolute expo banks'!$F$13</f>
        <v>1.6191277852621679E-2</v>
      </c>
      <c r="M14" s="155">
        <f>'[7]absolute dependence banks'!G18*'[7]absolute expo banks'!$F$11</f>
        <v>7.6836404461063657E-3</v>
      </c>
      <c r="N14" s="3"/>
      <c r="O14" s="155">
        <f>'[7]absolute dependence banks'!H18*'[7]absolute expo banks'!$G$10</f>
        <v>9.5707279786769045E-3</v>
      </c>
      <c r="P14" s="155">
        <f>'[7]absolute dependence banks'!H18*'[7]absolute expo banks'!$G$9</f>
        <v>3.1280222999964004E-2</v>
      </c>
      <c r="Q14" s="155">
        <f>'[7]absolute dependence banks'!H18*'[7]absolute expo banks'!$G$12</f>
        <v>2.8926670268684279E-3</v>
      </c>
      <c r="R14" s="3"/>
      <c r="S14" s="155">
        <f>'[7]absolute dependence banks'!J18*'[7]absolute expo banks'!$I$19</f>
        <v>9.5559461521806405E-3</v>
      </c>
      <c r="T14" s="155">
        <f>'[7]absolute dependence banks'!J18*'[7]absolute expo banks'!$I$20</f>
        <v>3.3742747712502262E-5</v>
      </c>
      <c r="U14" s="155">
        <f>'[7]absolute dependence banks'!J18*'[7]absolute expo banks'!$I$18</f>
        <v>1.4160706456680118E-2</v>
      </c>
    </row>
    <row r="15" spans="2:41">
      <c r="B15" s="145" t="s">
        <v>38</v>
      </c>
      <c r="C15" s="155">
        <f>'[7]absolute dependence banks'!E19*'[7]absolute expo banks'!$D$10</f>
        <v>0.44037307885453414</v>
      </c>
      <c r="D15" s="155">
        <f>'[7]absolute dependence banks'!E19*'[7]absolute expo banks'!$D$12</f>
        <v>3.0475375899490773</v>
      </c>
      <c r="E15" s="155">
        <f>'[7]absolute dependence banks'!E19*'[7]absolute expo banks'!$D$13</f>
        <v>0.87555001518571096</v>
      </c>
      <c r="F15" s="3"/>
      <c r="G15" s="155">
        <f>'[7]absolute dependence banks'!F19*'[7]absolute expo banks'!$E$9</f>
        <v>8.7734568533978943E-2</v>
      </c>
      <c r="H15" s="155">
        <f>'[7]absolute dependence banks'!F19*'[7]absolute expo banks'!$E$8</f>
        <v>1.3285029273267484E-2</v>
      </c>
      <c r="I15" s="155">
        <f>'[7]absolute dependence banks'!F19*'[7]absolute expo banks'!$E$11</f>
        <v>3.8163361245678505E-2</v>
      </c>
      <c r="J15" s="3"/>
      <c r="K15" s="155">
        <f>'[7]absolute dependence banks'!G19*'[7]absolute expo banks'!$F$8</f>
        <v>3.1304003381663517E-2</v>
      </c>
      <c r="L15" s="155">
        <f>'[7]absolute dependence banks'!G19*'[7]absolute expo banks'!$F$13</f>
        <v>0.12056535634510857</v>
      </c>
      <c r="M15" s="155">
        <f>'[7]absolute dependence banks'!G19*'[7]absolute expo banks'!$F$11</f>
        <v>5.7214807678845687E-2</v>
      </c>
      <c r="N15" s="3"/>
      <c r="O15" s="155">
        <f>'[7]absolute dependence banks'!H19*'[7]absolute expo banks'!$G$10</f>
        <v>3.3325213218521003E-3</v>
      </c>
      <c r="P15" s="155">
        <f>'[7]absolute dependence banks'!H19*'[7]absolute expo banks'!$G$9</f>
        <v>1.089175351466622E-2</v>
      </c>
      <c r="Q15" s="155">
        <f>'[7]absolute dependence banks'!H19*'[7]absolute expo banks'!$G$12</f>
        <v>1.0072247968529362E-3</v>
      </c>
      <c r="R15" s="3"/>
      <c r="S15" s="155">
        <f>'[7]absolute dependence banks'!J19*'[7]absolute expo banks'!$I$19</f>
        <v>3.0132196243741979E-3</v>
      </c>
      <c r="T15" s="155">
        <f>'[7]absolute dependence banks'!J19*'[7]absolute expo banks'!$I$20</f>
        <v>1.0639899803581208E-5</v>
      </c>
      <c r="U15" s="155">
        <f>'[7]absolute dependence banks'!J19*'[7]absolute expo banks'!$I$18</f>
        <v>4.4652112842362476E-3</v>
      </c>
    </row>
    <row r="16" spans="2:41">
      <c r="B16" s="145" t="s">
        <v>40</v>
      </c>
      <c r="C16" s="155">
        <f>'[7]absolute dependence banks'!E20*'[7]absolute expo banks'!$D$10</f>
        <v>7.276831812429696E-2</v>
      </c>
      <c r="D16" s="155">
        <f>'[7]absolute dependence banks'!E20*'[7]absolute expo banks'!$D$12</f>
        <v>0.50358252011681615</v>
      </c>
      <c r="E16" s="155">
        <f>'[7]absolute dependence banks'!E20*'[7]absolute expo banks'!$D$13</f>
        <v>0.14467801302588834</v>
      </c>
      <c r="F16" s="3"/>
      <c r="G16" s="155">
        <f>'[7]absolute dependence banks'!F20*'[7]absolute expo banks'!$E$9</f>
        <v>0.40835500060785973</v>
      </c>
      <c r="H16" s="155">
        <f>'[7]absolute dependence banks'!F20*'[7]absolute expo banks'!$E$8</f>
        <v>6.1834328561831506E-2</v>
      </c>
      <c r="I16" s="155">
        <f>'[7]absolute dependence banks'!F20*'[7]absolute expo banks'!$E$11</f>
        <v>0.17762895133679688</v>
      </c>
      <c r="J16" s="3"/>
      <c r="K16" s="155">
        <f>'[7]absolute dependence banks'!G20*'[7]absolute expo banks'!$F$8</f>
        <v>2.1343954401696855E-2</v>
      </c>
      <c r="L16" s="155">
        <f>'[7]absolute dependence banks'!G20*'[7]absolute expo banks'!$F$13</f>
        <v>8.2204868076447946E-2</v>
      </c>
      <c r="M16" s="155">
        <f>'[7]absolute dependence banks'!G20*'[7]absolute expo banks'!$F$11</f>
        <v>3.9010673213588261E-2</v>
      </c>
      <c r="N16" s="3"/>
      <c r="O16" s="155">
        <f>'[7]absolute dependence banks'!H20*'[7]absolute expo banks'!$G$10</f>
        <v>1.9572996785628193E-2</v>
      </c>
      <c r="P16" s="155">
        <f>'[7]absolute dependence banks'!H20*'[7]absolute expo banks'!$G$9</f>
        <v>6.3970860481677591E-2</v>
      </c>
      <c r="Q16" s="155">
        <f>'[7]absolute dependence banks'!H20*'[7]absolute expo banks'!$G$12</f>
        <v>5.9157634137059151E-3</v>
      </c>
      <c r="R16" s="3"/>
      <c r="S16" s="155">
        <f>'[7]absolute dependence banks'!J20*'[7]absolute expo banks'!$I$19</f>
        <v>0.48732319911407534</v>
      </c>
      <c r="T16" s="155">
        <f>'[7]absolute dependence banks'!J20*'[7]absolute expo banks'!$I$20</f>
        <v>1.7207740081711701E-3</v>
      </c>
      <c r="U16" s="155">
        <f>'[7]absolute dependence banks'!J20*'[7]absolute expo banks'!$I$18</f>
        <v>0.72215149209583451</v>
      </c>
    </row>
    <row r="17" spans="2:21">
      <c r="B17" s="145" t="s">
        <v>41</v>
      </c>
      <c r="C17" s="155">
        <f>'[7]absolute dependence banks'!E21*'[7]absolute expo banks'!$D$10</f>
        <v>0.27259577144459574</v>
      </c>
      <c r="D17" s="155">
        <f>'[7]absolute dependence banks'!E21*'[7]absolute expo banks'!$D$12</f>
        <v>1.8864592324749905</v>
      </c>
      <c r="E17" s="155">
        <f>'[7]absolute dependence banks'!E21*'[7]absolute expo banks'!$D$13</f>
        <v>0.54197507360960928</v>
      </c>
      <c r="F17" s="3"/>
      <c r="G17" s="155">
        <f>'[7]absolute dependence banks'!F21*'[7]absolute expo banks'!$E$9</f>
        <v>2.0156581715267108</v>
      </c>
      <c r="H17" s="155">
        <f>'[7]absolute dependence banks'!F21*'[7]absolute expo banks'!$E$8</f>
        <v>0.30521695451505199</v>
      </c>
      <c r="I17" s="155">
        <f>'[7]absolute dependence banks'!F21*'[7]absolute expo banks'!$E$11</f>
        <v>0.87678428506758388</v>
      </c>
      <c r="J17" s="3"/>
      <c r="K17" s="155">
        <f>'[7]absolute dependence banks'!G21*'[7]absolute expo banks'!$F$8</f>
        <v>2.2831251014393993E-2</v>
      </c>
      <c r="L17" s="155">
        <f>'[7]absolute dependence banks'!G21*'[7]absolute expo banks'!$F$13</f>
        <v>8.7933095355063023E-2</v>
      </c>
      <c r="M17" s="155">
        <f>'[7]absolute dependence banks'!G21*'[7]absolute expo banks'!$F$11</f>
        <v>4.172902807125195E-2</v>
      </c>
      <c r="N17" s="3"/>
      <c r="O17" s="155">
        <f>'[7]absolute dependence banks'!H21*'[7]absolute expo banks'!$G$10</f>
        <v>5.687120003172846E-3</v>
      </c>
      <c r="P17" s="155">
        <f>'[7]absolute dependence banks'!H21*'[7]absolute expo banks'!$G$9</f>
        <v>1.8587340725088233E-2</v>
      </c>
      <c r="Q17" s="155">
        <f>'[7]absolute dependence banks'!H21*'[7]absolute expo banks'!$G$12</f>
        <v>1.7188812123460021E-3</v>
      </c>
      <c r="R17" s="3"/>
      <c r="S17" s="155">
        <f>'[7]absolute dependence banks'!J21*'[7]absolute expo banks'!$I$19</f>
        <v>5.0295149260607053</v>
      </c>
      <c r="T17" s="155">
        <f>'[7]absolute dependence banks'!J21*'[7]absolute expo banks'!$I$20</f>
        <v>1.7759586603321699E-2</v>
      </c>
      <c r="U17" s="155">
        <f>'[7]absolute dependence banks'!J21*'[7]absolute expo banks'!$I$18</f>
        <v>7.4531065111940071</v>
      </c>
    </row>
    <row r="18" spans="2:21">
      <c r="B18" s="145" t="s">
        <v>42</v>
      </c>
      <c r="C18" s="155">
        <f>'[7]absolute dependence banks'!E22*'[7]absolute expo banks'!$D$10</f>
        <v>7.8628068870357545E-2</v>
      </c>
      <c r="D18" s="155">
        <f>'[7]absolute dependence banks'!E22*'[7]absolute expo banks'!$D$12</f>
        <v>0.54413406952760723</v>
      </c>
      <c r="E18" s="155">
        <f>'[7]absolute dependence banks'!E22*'[7]absolute expo banks'!$D$13</f>
        <v>0.1563283729162861</v>
      </c>
      <c r="F18" s="3"/>
      <c r="G18" s="155">
        <f>'[7]absolute dependence banks'!F22*'[7]absolute expo banks'!$E$9</f>
        <v>0.59725847685866407</v>
      </c>
      <c r="H18" s="155">
        <f>'[7]absolute dependence banks'!F22*'[7]absolute expo banks'!$E$8</f>
        <v>9.0438654698592288E-2</v>
      </c>
      <c r="I18" s="155">
        <f>'[7]absolute dependence banks'!F22*'[7]absolute expo banks'!$E$11</f>
        <v>0.25979943128771643</v>
      </c>
      <c r="J18" s="3"/>
      <c r="K18" s="155">
        <f>'[7]absolute dependence banks'!G22*'[7]absolute expo banks'!$F$8</f>
        <v>3.1458143107010526E-2</v>
      </c>
      <c r="L18" s="155">
        <f>'[7]absolute dependence banks'!G22*'[7]absolute expo banks'!$F$13</f>
        <v>0.12115901558692571</v>
      </c>
      <c r="M18" s="155">
        <f>'[7]absolute dependence banks'!G22*'[7]absolute expo banks'!$F$11</f>
        <v>5.7496531221802025E-2</v>
      </c>
      <c r="N18" s="3"/>
      <c r="O18" s="155">
        <f>'[7]absolute dependence banks'!H22*'[7]absolute expo banks'!$G$10</f>
        <v>4.8430982756999299E-4</v>
      </c>
      <c r="P18" s="155">
        <f>'[7]absolute dependence banks'!H22*'[7]absolute expo banks'!$G$9</f>
        <v>1.5828805751469908E-3</v>
      </c>
      <c r="Q18" s="155">
        <f>'[7]absolute dependence banks'!H22*'[7]absolute expo banks'!$G$12</f>
        <v>1.463783185690045E-4</v>
      </c>
      <c r="R18" s="3"/>
      <c r="S18" s="155">
        <f>'[7]absolute dependence banks'!J22*'[7]absolute expo banks'!$I$19</f>
        <v>13.369605890514814</v>
      </c>
      <c r="T18" s="155">
        <f>'[7]absolute dependence banks'!J22*'[7]absolute expo banks'!$I$20</f>
        <v>4.7209060347863048E-2</v>
      </c>
      <c r="U18" s="155">
        <f>'[7]absolute dependence banks'!J22*'[7]absolute expo banks'!$I$18</f>
        <v>19.812068992653195</v>
      </c>
    </row>
    <row r="19" spans="2:21">
      <c r="B19" s="145" t="s">
        <v>43</v>
      </c>
      <c r="C19" s="155">
        <f>'[7]absolute dependence banks'!E23*'[7]absolute expo banks'!$D$10</f>
        <v>3.1512084128101817E-2</v>
      </c>
      <c r="D19" s="155">
        <f>'[7]absolute dependence banks'!E23*'[7]absolute expo banks'!$D$12</f>
        <v>0.21807477688650997</v>
      </c>
      <c r="E19" s="155">
        <f>'[7]absolute dependence banks'!E23*'[7]absolute expo banks'!$D$13</f>
        <v>6.2652344254692113E-2</v>
      </c>
      <c r="F19" s="3"/>
      <c r="G19" s="155">
        <f>'[7]absolute dependence banks'!F23*'[7]absolute expo banks'!$E$9</f>
        <v>0.85233512438751802</v>
      </c>
      <c r="H19" s="155">
        <f>'[7]absolute dependence banks'!F23*'[7]absolute expo banks'!$E$8</f>
        <v>0.12906311921664981</v>
      </c>
      <c r="I19" s="155">
        <f>'[7]absolute dependence banks'!F23*'[7]absolute expo banks'!$E$11</f>
        <v>0.37075435370475812</v>
      </c>
      <c r="J19" s="3"/>
      <c r="K19" s="155">
        <f>'[7]absolute dependence banks'!G23*'[7]absolute expo banks'!$F$8</f>
        <v>1.7274843700860083E-2</v>
      </c>
      <c r="L19" s="155">
        <f>'[7]absolute dependence banks'!G23*'[7]absolute expo banks'!$F$13</f>
        <v>6.6532949834149022E-2</v>
      </c>
      <c r="M19" s="155">
        <f>'[7]absolute dependence banks'!G23*'[7]absolute expo banks'!$F$11</f>
        <v>3.1573497101197459E-2</v>
      </c>
      <c r="N19" s="3"/>
      <c r="O19" s="155">
        <f>'[7]absolute dependence banks'!H23*'[7]absolute expo banks'!$G$10</f>
        <v>6.0469234471513002E-4</v>
      </c>
      <c r="P19" s="155">
        <f>'[7]absolute dependence banks'!H23*'[7]absolute expo banks'!$G$9</f>
        <v>1.9763294319096558E-3</v>
      </c>
      <c r="Q19" s="155">
        <f>'[7]absolute dependence banks'!H23*'[7]absolute expo banks'!$G$12</f>
        <v>1.8276285888119313E-4</v>
      </c>
      <c r="R19" s="3"/>
      <c r="S19" s="155">
        <f>'[7]absolute dependence banks'!J23*'[7]absolute expo banks'!$I$19</f>
        <v>5.0065210855572442</v>
      </c>
      <c r="T19" s="155">
        <f>'[7]absolute dependence banks'!J23*'[7]absolute expo banks'!$I$20</f>
        <v>1.7678393663690832E-2</v>
      </c>
      <c r="U19" s="155">
        <f>'[7]absolute dependence banks'!J23*'[7]absolute expo banks'!$I$18</f>
        <v>7.4190325408622542</v>
      </c>
    </row>
    <row r="20" spans="2:21">
      <c r="B20" s="145" t="s">
        <v>44</v>
      </c>
      <c r="C20" s="155">
        <f>'[7]absolute dependence banks'!E24*'[7]absolute expo banks'!$D$10</f>
        <v>0.24297782072275276</v>
      </c>
      <c r="D20" s="155">
        <f>'[7]absolute dependence banks'!E24*'[7]absolute expo banks'!$D$12</f>
        <v>1.6814925292494929</v>
      </c>
      <c r="E20" s="155">
        <f>'[7]absolute dependence banks'!E24*'[7]absolute expo banks'!$D$13</f>
        <v>0.48308864651072381</v>
      </c>
      <c r="F20" s="3"/>
      <c r="G20" s="155">
        <f>'[7]absolute dependence banks'!F24*'[7]absolute expo banks'!$E$9</f>
        <v>0.42468545531910362</v>
      </c>
      <c r="H20" s="155">
        <f>'[7]absolute dependence banks'!F24*'[7]absolute expo banks'!$E$8</f>
        <v>6.4307134577861788E-2</v>
      </c>
      <c r="I20" s="155">
        <f>'[7]absolute dependence banks'!F24*'[7]absolute expo banks'!$E$11</f>
        <v>0.18473248022928837</v>
      </c>
      <c r="J20" s="3"/>
      <c r="K20" s="155">
        <f>'[7]absolute dependence banks'!G24*'[7]absolute expo banks'!$F$8</f>
        <v>3.5833681817190752E-2</v>
      </c>
      <c r="L20" s="155">
        <f>'[7]absolute dependence banks'!G24*'[7]absolute expo banks'!$F$13</f>
        <v>0.13801112160553494</v>
      </c>
      <c r="M20" s="155">
        <f>'[7]absolute dependence banks'!G24*'[7]absolute expo banks'!$F$11</f>
        <v>6.5493770512318694E-2</v>
      </c>
      <c r="N20" s="3"/>
      <c r="O20" s="155">
        <f>'[7]absolute dependence banks'!H24*'[7]absolute expo banks'!$G$10</f>
        <v>5.7301628498888117E-3</v>
      </c>
      <c r="P20" s="155">
        <f>'[7]absolute dependence banks'!H24*'[7]absolute expo banks'!$G$9</f>
        <v>1.8728018617807405E-2</v>
      </c>
      <c r="Q20" s="155">
        <f>'[7]absolute dependence banks'!H24*'[7]absolute expo banks'!$G$12</f>
        <v>1.7318905282219966E-3</v>
      </c>
      <c r="R20" s="3"/>
      <c r="S20" s="155">
        <f>'[7]absolute dependence banks'!J24*'[7]absolute expo banks'!$I$19</f>
        <v>1.7133067740310232E-2</v>
      </c>
      <c r="T20" s="155">
        <f>'[7]absolute dependence banks'!J24*'[7]absolute expo banks'!$I$20</f>
        <v>6.0498120551942908E-5</v>
      </c>
      <c r="U20" s="155">
        <f>'[7]absolute dependence banks'!J24*'[7]absolute expo banks'!$I$18</f>
        <v>2.5389044591632041E-2</v>
      </c>
    </row>
    <row r="21" spans="2:21">
      <c r="B21" s="145" t="s">
        <v>45</v>
      </c>
      <c r="C21" s="155">
        <f>'[7]absolute dependence banks'!E25*'[7]absolute expo banks'!$D$10</f>
        <v>0.56493757238137587</v>
      </c>
      <c r="D21" s="155">
        <f>'[7]absolute dependence banks'!E25*'[7]absolute expo banks'!$D$12</f>
        <v>3.9095679787808497</v>
      </c>
      <c r="E21" s="155">
        <f>'[7]absolute dependence banks'!E25*'[7]absolute expo banks'!$D$13</f>
        <v>1.1232092147051544</v>
      </c>
      <c r="F21" s="3"/>
      <c r="G21" s="155">
        <f>'[7]absolute dependence banks'!F25*'[7]absolute expo banks'!$E$9</f>
        <v>0.48982236628647124</v>
      </c>
      <c r="H21" s="155">
        <f>'[7]absolute dependence banks'!F25*'[7]absolute expo banks'!$E$8</f>
        <v>7.4170359341274791E-2</v>
      </c>
      <c r="I21" s="155">
        <f>'[7]absolute dependence banks'!F25*'[7]absolute expo banks'!$E$11</f>
        <v>0.21306616335115269</v>
      </c>
      <c r="J21" s="3"/>
      <c r="K21" s="155">
        <f>'[7]absolute dependence banks'!G25*'[7]absolute expo banks'!$F$8</f>
        <v>7.9654919746785777E-2</v>
      </c>
      <c r="L21" s="155">
        <f>'[7]absolute dependence banks'!G25*'[7]absolute expo banks'!$F$13</f>
        <v>0.30678580202101641</v>
      </c>
      <c r="M21" s="155">
        <f>'[7]absolute dependence banks'!G25*'[7]absolute expo banks'!$F$11</f>
        <v>0.14558651998663472</v>
      </c>
      <c r="N21" s="3"/>
      <c r="O21" s="155">
        <f>'[7]absolute dependence banks'!H25*'[7]absolute expo banks'!$G$10</f>
        <v>6.364148352558878E-3</v>
      </c>
      <c r="P21" s="155">
        <f>'[7]absolute dependence banks'!H25*'[7]absolute expo banks'!$G$9</f>
        <v>2.0800087529017387E-2</v>
      </c>
      <c r="Q21" s="155">
        <f>'[7]absolute dependence banks'!H25*'[7]absolute expo banks'!$G$12</f>
        <v>1.9235069823905994E-3</v>
      </c>
      <c r="R21" s="3"/>
      <c r="S21" s="155">
        <f>'[7]absolute dependence banks'!J25*'[7]absolute expo banks'!$I$19</f>
        <v>0</v>
      </c>
      <c r="T21" s="155">
        <f>'[7]absolute dependence banks'!J25*'[7]absolute expo banks'!$I$20</f>
        <v>0</v>
      </c>
      <c r="U21" s="155">
        <f>'[7]absolute dependence banks'!J25*'[7]absolute expo banks'!$I$18</f>
        <v>0</v>
      </c>
    </row>
    <row r="22" spans="2:21">
      <c r="B22" s="145" t="s">
        <v>284</v>
      </c>
      <c r="C22" s="155">
        <f>'[7]absolute dependence banks'!E26*'[7]absolute expo banks'!$D$10</f>
        <v>0.36125467795108684</v>
      </c>
      <c r="D22" s="155">
        <f>'[7]absolute dependence banks'!E26*'[7]absolute expo banks'!$D$12</f>
        <v>2.500010249183628</v>
      </c>
      <c r="E22" s="155">
        <f>'[7]absolute dependence banks'!E26*'[7]absolute expo banks'!$D$13</f>
        <v>0.7182467638319544</v>
      </c>
      <c r="F22" s="3"/>
      <c r="G22" s="155">
        <f>'[7]absolute dependence banks'!F26*'[7]absolute expo banks'!$E$9</f>
        <v>0.24850908889880144</v>
      </c>
      <c r="H22" s="155">
        <f>'[7]absolute dependence banks'!F26*'[7]absolute expo banks'!$E$8</f>
        <v>3.7629985259629808E-2</v>
      </c>
      <c r="I22" s="155">
        <f>'[7]absolute dependence banks'!F26*'[7]absolute expo banks'!$E$11</f>
        <v>0.10809812244994781</v>
      </c>
      <c r="J22" s="3"/>
      <c r="K22" s="155">
        <f>'[7]absolute dependence banks'!G26*'[7]absolute expo banks'!$F$8</f>
        <v>4.0570847590487437E-2</v>
      </c>
      <c r="L22" s="155">
        <f>'[7]absolute dependence banks'!G26*'[7]absolute expo banks'!$F$13</f>
        <v>0.15625601100705835</v>
      </c>
      <c r="M22" s="155">
        <f>'[7]absolute dependence banks'!G26*'[7]absolute expo banks'!$F$11</f>
        <v>7.4151961139168054E-2</v>
      </c>
      <c r="N22" s="3"/>
      <c r="O22" s="155">
        <f>'[7]absolute dependence banks'!H26*'[7]absolute expo banks'!$G$10</f>
        <v>1.756696799524855E-4</v>
      </c>
      <c r="P22" s="155">
        <f>'[7]absolute dependence banks'!H26*'[7]absolute expo banks'!$G$9</f>
        <v>5.7414511994161824E-4</v>
      </c>
      <c r="Q22" s="155">
        <f>'[7]absolute dependence banks'!H26*'[7]absolute expo banks'!$G$12</f>
        <v>5.3094591336335703E-5</v>
      </c>
      <c r="R22" s="3"/>
      <c r="S22" s="155">
        <f>'[7]absolute dependence banks'!J26*'[7]absolute expo banks'!$I$19</f>
        <v>0</v>
      </c>
      <c r="T22" s="155">
        <f>'[7]absolute dependence banks'!J26*'[7]absolute expo banks'!$I$20</f>
        <v>0</v>
      </c>
      <c r="U22" s="155">
        <f>'[7]absolute dependence banks'!J26*'[7]absolute expo banks'!$I$18</f>
        <v>0</v>
      </c>
    </row>
    <row r="23" spans="2:21">
      <c r="B23" s="145" t="s">
        <v>48</v>
      </c>
      <c r="C23" s="155">
        <f>'[7]absolute dependence banks'!E27*'[7]absolute expo banks'!$D$10</f>
        <v>7.9242787248164193E-2</v>
      </c>
      <c r="D23" s="155">
        <f>'[7]absolute dependence banks'!E27*'[7]absolute expo banks'!$D$12</f>
        <v>0.54838813830145494</v>
      </c>
      <c r="E23" s="155">
        <f>'[7]absolute dependence banks'!E27*'[7]absolute expo banks'!$D$13</f>
        <v>0.15755055635770698</v>
      </c>
      <c r="F23" s="3"/>
      <c r="G23" s="155">
        <f>'[7]absolute dependence banks'!F27*'[7]absolute expo banks'!$E$9</f>
        <v>0</v>
      </c>
      <c r="H23" s="155">
        <f>'[7]absolute dependence banks'!F27*'[7]absolute expo banks'!$E$8</f>
        <v>0</v>
      </c>
      <c r="I23" s="155">
        <f>'[7]absolute dependence banks'!F27*'[7]absolute expo banks'!$E$11</f>
        <v>0</v>
      </c>
      <c r="J23" s="3"/>
      <c r="K23" s="155">
        <f>'[7]absolute dependence banks'!G27*'[7]absolute expo banks'!$F$8</f>
        <v>1.2570174137578584E-2</v>
      </c>
      <c r="L23" s="155">
        <f>'[7]absolute dependence banks'!G27*'[7]absolute expo banks'!$F$13</f>
        <v>4.8413217496167213E-2</v>
      </c>
      <c r="M23" s="155">
        <f>'[7]absolute dependence banks'!G27*'[7]absolute expo banks'!$F$11</f>
        <v>2.2974700296398313E-2</v>
      </c>
      <c r="N23" s="3"/>
      <c r="O23" s="155">
        <f>'[7]absolute dependence banks'!H27*'[7]absolute expo banks'!$G$10</f>
        <v>2.9789120429554682E-2</v>
      </c>
      <c r="P23" s="155">
        <f>'[7]absolute dependence banks'!H27*'[7]absolute expo banks'!$G$9</f>
        <v>9.7360444480846187E-2</v>
      </c>
      <c r="Q23" s="155">
        <f>'[7]absolute dependence banks'!H27*'[7]absolute expo banks'!$G$12</f>
        <v>9.0034955144444474E-3</v>
      </c>
      <c r="R23" s="3"/>
      <c r="S23" s="155">
        <f>'[7]absolute dependence banks'!J27*'[7]absolute expo banks'!$I$19</f>
        <v>0</v>
      </c>
      <c r="T23" s="155">
        <f>'[7]absolute dependence banks'!J27*'[7]absolute expo banks'!$I$20</f>
        <v>0</v>
      </c>
      <c r="U23" s="155">
        <f>'[7]absolute dependence banks'!J27*'[7]absolute expo banks'!$I$18</f>
        <v>0</v>
      </c>
    </row>
    <row r="24" spans="2:21">
      <c r="B24" s="145" t="s">
        <v>49</v>
      </c>
      <c r="C24" s="155">
        <f>'[7]absolute dependence banks'!E28*'[7]absolute expo banks'!$D$10</f>
        <v>3.5576949378782662E-2</v>
      </c>
      <c r="D24" s="155">
        <f>'[7]absolute dependence banks'!E28*'[7]absolute expo banks'!$D$12</f>
        <v>0.24620508331157562</v>
      </c>
      <c r="E24" s="155">
        <f>'[7]absolute dependence banks'!E28*'[7]absolute expo banks'!$D$13</f>
        <v>7.0734111744246347E-2</v>
      </c>
      <c r="F24" s="3"/>
      <c r="G24" s="155">
        <f>'[7]absolute dependence banks'!F28*'[7]absolute expo banks'!$E$9</f>
        <v>0.42695272816490565</v>
      </c>
      <c r="H24" s="155">
        <f>'[7]absolute dependence banks'!F28*'[7]absolute expo banks'!$E$8</f>
        <v>6.4650451774609582E-2</v>
      </c>
      <c r="I24" s="155">
        <f>'[7]absolute dependence banks'!F28*'[7]absolute expo banks'!$E$11</f>
        <v>0.18571871352481484</v>
      </c>
      <c r="J24" s="3"/>
      <c r="K24" s="155">
        <f>'[7]absolute dependence banks'!G28*'[7]absolute expo banks'!$F$8</f>
        <v>9.6004749754091175E-3</v>
      </c>
      <c r="L24" s="155">
        <f>'[7]absolute dependence banks'!G28*'[7]absolute expo banks'!$F$13</f>
        <v>3.697561210878543E-2</v>
      </c>
      <c r="M24" s="155">
        <f>'[7]absolute dependence banks'!G28*'[7]absolute expo banks'!$F$11</f>
        <v>1.7546935535579213E-2</v>
      </c>
      <c r="N24" s="3"/>
      <c r="O24" s="155">
        <f>'[7]absolute dependence banks'!H28*'[7]absolute expo banks'!$G$10</f>
        <v>8.6284928795067118E-4</v>
      </c>
      <c r="P24" s="155">
        <f>'[7]absolute dependence banks'!H28*'[7]absolute expo banks'!$G$9</f>
        <v>2.8200695080447132E-3</v>
      </c>
      <c r="Q24" s="155">
        <f>'[7]absolute dependence banks'!H28*'[7]absolute expo banks'!$G$12</f>
        <v>2.6078848860532094E-4</v>
      </c>
      <c r="R24" s="3"/>
      <c r="S24" s="155">
        <f>'[7]absolute dependence banks'!J28*'[7]absolute expo banks'!$I$19</f>
        <v>1.0090281127678796E-3</v>
      </c>
      <c r="T24" s="155">
        <f>'[7]absolute dependence banks'!J28*'[7]absolute expo banks'!$I$20</f>
        <v>3.5629523755927953E-6</v>
      </c>
      <c r="U24" s="155">
        <f>'[7]absolute dependence banks'!J28*'[7]absolute expo banks'!$I$18</f>
        <v>1.49525234695711E-3</v>
      </c>
    </row>
    <row r="25" spans="2:21">
      <c r="B25" s="145" t="s">
        <v>50</v>
      </c>
      <c r="C25" s="155">
        <f>'[7]absolute dependence banks'!E29*'[7]absolute expo banks'!$D$10</f>
        <v>7.9111590580534769E-2</v>
      </c>
      <c r="D25" s="155">
        <f>'[7]absolute dependence banks'!E29*'[7]absolute expo banks'!$D$12</f>
        <v>0.54748021092016097</v>
      </c>
      <c r="E25" s="155">
        <f>'[7]absolute dependence banks'!E29*'[7]absolute expo banks'!$D$13</f>
        <v>0.15728971106572398</v>
      </c>
      <c r="F25" s="3"/>
      <c r="G25" s="155">
        <f>'[7]absolute dependence banks'!F29*'[7]absolute expo banks'!$E$9</f>
        <v>0.91650417016642782</v>
      </c>
      <c r="H25" s="155">
        <f>'[7]absolute dependence banks'!F29*'[7]absolute expo banks'!$E$8</f>
        <v>0.13877978695498031</v>
      </c>
      <c r="I25" s="155">
        <f>'[7]absolute dependence banks'!F29*'[7]absolute expo banks'!$E$11</f>
        <v>0.39866702844370749</v>
      </c>
      <c r="J25" s="3"/>
      <c r="K25" s="155">
        <f>'[7]absolute dependence banks'!G29*'[7]absolute expo banks'!$F$8</f>
        <v>5.0005122967942205E-2</v>
      </c>
      <c r="L25" s="155">
        <f>'[7]absolute dependence banks'!G29*'[7]absolute expo banks'!$F$13</f>
        <v>0.19259151605006458</v>
      </c>
      <c r="M25" s="155">
        <f>'[7]absolute dependence banks'!G29*'[7]absolute expo banks'!$F$11</f>
        <v>9.1395131117437453E-2</v>
      </c>
      <c r="N25" s="3"/>
      <c r="O25" s="155">
        <f>'[7]absolute dependence banks'!H29*'[7]absolute expo banks'!$G$10</f>
        <v>7.6747872758049446E-3</v>
      </c>
      <c r="P25" s="155">
        <f>'[7]absolute dependence banks'!H29*'[7]absolute expo banks'!$G$9</f>
        <v>2.5083677855992415E-2</v>
      </c>
      <c r="Q25" s="155">
        <f>'[7]absolute dependence banks'!H29*'[7]absolute expo banks'!$G$12</f>
        <v>2.3196358877205733E-3</v>
      </c>
      <c r="R25" s="3"/>
      <c r="S25" s="155">
        <f>'[7]absolute dependence banks'!J29*'[7]absolute expo banks'!$I$19</f>
        <v>0</v>
      </c>
      <c r="T25" s="155">
        <f>'[7]absolute dependence banks'!J29*'[7]absolute expo banks'!$I$20</f>
        <v>0</v>
      </c>
      <c r="U25" s="155">
        <f>'[7]absolute dependence banks'!J29*'[7]absolute expo banks'!$I$18</f>
        <v>0</v>
      </c>
    </row>
    <row r="26" spans="2:21">
      <c r="B26" s="145" t="s">
        <v>52</v>
      </c>
      <c r="C26" s="155">
        <f>'[7]absolute dependence banks'!E30*'[7]absolute expo banks'!$D$10</f>
        <v>0.25699753609242315</v>
      </c>
      <c r="D26" s="155">
        <f>'[7]absolute dependence banks'!E30*'[7]absolute expo banks'!$D$12</f>
        <v>1.7785139223387163</v>
      </c>
      <c r="E26" s="155">
        <f>'[7]absolute dependence banks'!E30*'[7]absolute expo banks'!$D$13</f>
        <v>0.51096265287992093</v>
      </c>
      <c r="F26" s="3"/>
      <c r="G26" s="155">
        <f>'[7]absolute dependence banks'!F30*'[7]absolute expo banks'!$E$9</f>
        <v>0.21016268746413153</v>
      </c>
      <c r="H26" s="155">
        <f>'[7]absolute dependence banks'!F30*'[7]absolute expo banks'!$E$8</f>
        <v>3.1823459119517124E-2</v>
      </c>
      <c r="I26" s="155">
        <f>'[7]absolute dependence banks'!F30*'[7]absolute expo banks'!$E$11</f>
        <v>9.1417951852695273E-2</v>
      </c>
      <c r="J26" s="3"/>
      <c r="K26" s="155">
        <f>'[7]absolute dependence banks'!G30*'[7]absolute expo banks'!$F$8</f>
        <v>3.8104481998070275E-2</v>
      </c>
      <c r="L26" s="155">
        <f>'[7]absolute dependence banks'!G30*'[7]absolute expo banks'!$F$13</f>
        <v>0.1467569625019311</v>
      </c>
      <c r="M26" s="155">
        <f>'[7]absolute dependence banks'!G30*'[7]absolute expo banks'!$F$11</f>
        <v>6.9644146872877524E-2</v>
      </c>
      <c r="N26" s="3"/>
      <c r="O26" s="155">
        <f>'[7]absolute dependence banks'!H30*'[7]absolute expo banks'!$G$10</f>
        <v>0</v>
      </c>
      <c r="P26" s="155">
        <f>'[7]absolute dependence banks'!H30*'[7]absolute expo banks'!$G$9</f>
        <v>0</v>
      </c>
      <c r="Q26" s="155">
        <f>'[7]absolute dependence banks'!H30*'[7]absolute expo banks'!$G$12</f>
        <v>0</v>
      </c>
      <c r="R26" s="3"/>
      <c r="S26" s="155">
        <f>'[7]absolute dependence banks'!J30*'[7]absolute expo banks'!$I$19</f>
        <v>0</v>
      </c>
      <c r="T26" s="155">
        <f>'[7]absolute dependence banks'!J30*'[7]absolute expo banks'!$I$20</f>
        <v>0</v>
      </c>
      <c r="U26" s="155">
        <f>'[7]absolute dependence banks'!J30*'[7]absolute expo banks'!$I$18</f>
        <v>0</v>
      </c>
    </row>
    <row r="27" spans="2:21">
      <c r="B27" s="145" t="s">
        <v>53</v>
      </c>
      <c r="C27" s="155">
        <f>'[7]absolute dependence banks'!E31*'[7]absolute expo banks'!$D$10</f>
        <v>7.7869245602529336E-2</v>
      </c>
      <c r="D27" s="155">
        <f>'[7]absolute dependence banks'!E31*'[7]absolute expo banks'!$D$12</f>
        <v>0.53888274390422963</v>
      </c>
      <c r="E27" s="155">
        <f>'[7]absolute dependence banks'!E31*'[7]absolute expo banks'!$D$13</f>
        <v>0.15481968004750671</v>
      </c>
      <c r="F27" s="3"/>
      <c r="G27" s="155">
        <f>'[7]absolute dependence banks'!F31*'[7]absolute expo banks'!$E$9</f>
        <v>8.5164387504695738E-2</v>
      </c>
      <c r="H27" s="155">
        <f>'[7]absolute dependence banks'!F31*'[7]absolute expo banks'!$E$8</f>
        <v>1.2895844818585861E-2</v>
      </c>
      <c r="I27" s="155">
        <f>'[7]absolute dependence banks'!F31*'[7]absolute expo banks'!$E$11</f>
        <v>3.7045366950769119E-2</v>
      </c>
      <c r="J27" s="3"/>
      <c r="K27" s="155">
        <f>'[7]absolute dependence banks'!G31*'[7]absolute expo banks'!$F$8</f>
        <v>3.7173039104784113E-3</v>
      </c>
      <c r="L27" s="155">
        <f>'[7]absolute dependence banks'!G31*'[7]absolute expo banks'!$F$13</f>
        <v>1.4316957008521723E-2</v>
      </c>
      <c r="M27" s="155">
        <f>'[7]absolute dependence banks'!G31*'[7]absolute expo banks'!$F$11</f>
        <v>6.7941734393762729E-3</v>
      </c>
      <c r="N27" s="3"/>
      <c r="O27" s="155">
        <f>'[7]absolute dependence banks'!H31*'[7]absolute expo banks'!$G$10</f>
        <v>1.0301270032413749E-3</v>
      </c>
      <c r="P27" s="155">
        <f>'[7]absolute dependence banks'!H31*'[7]absolute expo banks'!$G$9</f>
        <v>3.3667869833376492E-3</v>
      </c>
      <c r="Q27" s="155">
        <f>'[7]absolute dependence banks'!H31*'[7]absolute expo banks'!$G$12</f>
        <v>3.1134668359627258E-4</v>
      </c>
      <c r="R27" s="3"/>
      <c r="S27" s="155">
        <f>'[7]absolute dependence banks'!J31*'[7]absolute expo banks'!$I$19</f>
        <v>0</v>
      </c>
      <c r="T27" s="155">
        <f>'[7]absolute dependence banks'!J31*'[7]absolute expo banks'!$I$20</f>
        <v>0</v>
      </c>
      <c r="U27" s="155">
        <f>'[7]absolute dependence banks'!J31*'[7]absolute expo banks'!$I$18</f>
        <v>0</v>
      </c>
    </row>
    <row r="28" spans="2:21"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</row>
    <row r="29" spans="2:21">
      <c r="B29" s="140" t="s">
        <v>320</v>
      </c>
    </row>
    <row r="30" spans="2:21">
      <c r="B30" s="140" t="s">
        <v>286</v>
      </c>
    </row>
    <row r="31" spans="2:21">
      <c r="B31" s="118" t="s">
        <v>287</v>
      </c>
    </row>
    <row r="32" spans="2:21">
      <c r="B32" s="118" t="s">
        <v>288</v>
      </c>
    </row>
    <row r="34" spans="1:21">
      <c r="A34" s="1" t="s">
        <v>26</v>
      </c>
      <c r="B34" s="3"/>
      <c r="C34" s="182" t="s">
        <v>7</v>
      </c>
      <c r="D34" s="182"/>
      <c r="E34" s="182"/>
      <c r="F34" s="159"/>
      <c r="G34" s="182" t="s">
        <v>8</v>
      </c>
      <c r="H34" s="182"/>
      <c r="I34" s="182"/>
      <c r="J34" s="160"/>
      <c r="K34" s="182" t="s">
        <v>9</v>
      </c>
      <c r="L34" s="182"/>
      <c r="M34" s="182"/>
      <c r="N34" s="126"/>
      <c r="O34" s="179" t="s">
        <v>10</v>
      </c>
      <c r="P34" s="179"/>
      <c r="Q34" s="179"/>
      <c r="R34" s="126"/>
      <c r="S34" s="182" t="s">
        <v>12</v>
      </c>
      <c r="T34" s="182"/>
      <c r="U34" s="182"/>
    </row>
    <row r="35" spans="1:21">
      <c r="B35" s="3"/>
      <c r="C35" s="161" t="s">
        <v>272</v>
      </c>
      <c r="D35" s="162" t="s">
        <v>273</v>
      </c>
      <c r="E35" s="161" t="s">
        <v>274</v>
      </c>
      <c r="F35" s="161"/>
      <c r="G35" s="162" t="s">
        <v>275</v>
      </c>
      <c r="H35" s="161" t="s">
        <v>276</v>
      </c>
      <c r="I35" s="161" t="s">
        <v>277</v>
      </c>
      <c r="J35" s="161"/>
      <c r="K35" s="161" t="s">
        <v>276</v>
      </c>
      <c r="L35" s="161" t="s">
        <v>274</v>
      </c>
      <c r="M35" s="162" t="s">
        <v>277</v>
      </c>
      <c r="N35" s="9"/>
      <c r="O35" s="9" t="s">
        <v>272</v>
      </c>
      <c r="P35" s="9" t="s">
        <v>275</v>
      </c>
      <c r="Q35" s="9" t="s">
        <v>273</v>
      </c>
      <c r="R35" s="9"/>
      <c r="S35" s="162" t="s">
        <v>278</v>
      </c>
      <c r="T35" s="161" t="s">
        <v>279</v>
      </c>
      <c r="U35" s="161" t="s">
        <v>289</v>
      </c>
    </row>
    <row r="36" spans="1:2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S36" s="3"/>
      <c r="T36" s="3"/>
      <c r="U36" s="3"/>
    </row>
    <row r="37" spans="1:21">
      <c r="B37" s="145" t="s">
        <v>30</v>
      </c>
      <c r="C37" s="129">
        <f>'[7]master only banks'!E17/('[7]master only banks'!$E$15-'[7]master only banks'!E$19)</f>
        <v>6.6334383933152538E-2</v>
      </c>
      <c r="D37" s="129">
        <f>'[7]master only banks'!E17/('[7]master only banks'!$E$15-'[7]master only banks'!E$21)</f>
        <v>9.3986914529026896E-2</v>
      </c>
      <c r="E37" s="129">
        <f>'[7]master only banks'!E17/('[7]master only banks'!$E$15-'[7]master only banks'!E$22)</f>
        <v>6.9760271332768062E-2</v>
      </c>
      <c r="F37" s="3"/>
      <c r="G37" s="129">
        <f>'[7]master only banks'!F17/('[7]master only banks'!$F$15 - '[7]master only banks'!F$18)</f>
        <v>9.6802900461437053E-2</v>
      </c>
      <c r="H37" s="129">
        <f>'[7]master only banks'!F17/('[7]master only banks'!$F$15 - '[7]master only banks'!F$17)</f>
        <v>6.2757751234000722E-2</v>
      </c>
      <c r="I37" s="129">
        <f>'[7]master only banks'!F17/('[7]master only banks'!$F$15 - '[7]master only banks'!F$20)</f>
        <v>7.1115523378290038E-2</v>
      </c>
      <c r="J37" s="3"/>
      <c r="K37" s="129">
        <f>'[7]master only banks'!G17/('[7]master only banks'!$G$15 - '[7]master only banks'!G$17)</f>
        <v>4.4188227505930378E-2</v>
      </c>
      <c r="L37" s="129">
        <f>'[7]master only banks'!G17/('[7]master only banks'!$G$15 - '[7]master only banks'!G$22)</f>
        <v>5.0558606324559739E-2</v>
      </c>
      <c r="M37" s="129">
        <f>'[7]master only banks'!G17/('[7]master only banks'!$G$15 - '[7]master only banks'!G$20)</f>
        <v>4.5865781035272564E-2</v>
      </c>
      <c r="O37" s="26">
        <f>'[7]master foreign claims'!H17/('[7]master foreign claims'!$H$14 - '[7]master foreign claims'!H$19)</f>
        <v>4.9192162350517411E-2</v>
      </c>
      <c r="P37" s="26">
        <f>'[7]master foreign claims'!H17/('[7]master foreign claims'!$H$14 - '[7]master foreign claims'!H$18)</f>
        <v>4.9255893220051541E-2</v>
      </c>
      <c r="Q37" s="26">
        <f>'[7]master foreign claims'!H17/('[7]master foreign claims'!$H$14 - '[7]master foreign claims'!H$21)</f>
        <v>4.7791558991567624E-2</v>
      </c>
      <c r="S37" s="129">
        <f>'[7]master only banks'!J17/('[7]master only banks'!$J$15 - '[7]master only banks'!J$27)</f>
        <v>7.3582455634107636E-3</v>
      </c>
      <c r="T37" s="129">
        <f>'[7]master only banks'!J17/('[7]master only banks'!$J$15 - '[7]master only banks'!J$28)</f>
        <v>6.4114652083726194E-3</v>
      </c>
      <c r="U37" s="129">
        <f>'[7]master only banks'!J17/('[7]master only banks'!$J$15 - '[7]master only banks'!J$26)</f>
        <v>5.9537707214569226E-3</v>
      </c>
    </row>
    <row r="38" spans="1:21">
      <c r="B38" s="143" t="s">
        <v>31</v>
      </c>
      <c r="C38" s="129">
        <f>'[7]master only banks'!E18/('[7]master only banks'!$E$15-'[7]master only banks'!E$19)</f>
        <v>7.425053140804809E-2</v>
      </c>
      <c r="D38" s="129">
        <f>'[7]master only banks'!E18/('[7]master only banks'!$E$15-'[7]master only banks'!E$21)</f>
        <v>0.10520303250597154</v>
      </c>
      <c r="E38" s="129">
        <f>'[7]master only banks'!E18/('[7]master only banks'!$E$15-'[7]master only banks'!E$22)</f>
        <v>7.8085253989054193E-2</v>
      </c>
      <c r="F38" s="3"/>
      <c r="G38" s="129">
        <f>'[7]master only banks'!F18/('[7]master only banks'!$F$15 - '[7]master only banks'!F$18)</f>
        <v>0.63928806855636122</v>
      </c>
      <c r="H38" s="129">
        <f>'[7]master only banks'!F18/('[7]master only banks'!$F$15 - '[7]master only banks'!F$17)</f>
        <v>0.41445330028419408</v>
      </c>
      <c r="I38" s="129">
        <f>'[7]master only banks'!F18/('[7]master only banks'!$F$15 - '[7]master only banks'!F$20)</f>
        <v>0.46964817550061744</v>
      </c>
      <c r="J38" s="3"/>
      <c r="K38" s="129">
        <f>'[7]master only banks'!G18/('[7]master only banks'!$G$15 - '[7]master only banks'!G$17)</f>
        <v>0.24091134771335576</v>
      </c>
      <c r="L38" s="129">
        <f>'[7]master only banks'!G18/('[7]master only banks'!$G$15 - '[7]master only banks'!G$22)</f>
        <v>0.27564223947484695</v>
      </c>
      <c r="M38" s="129">
        <f>'[7]master only banks'!G18/('[7]master only banks'!$G$15 - '[7]master only banks'!G$20)</f>
        <v>0.25005726065048101</v>
      </c>
      <c r="O38" s="26">
        <f>'[7]master foreign claims'!H18/('[7]master foreign claims'!$H$14 - '[7]master foreign claims'!H$19)</f>
        <v>8.4595970113199997E-2</v>
      </c>
      <c r="P38" s="129">
        <f>'[7]master foreign claims'!H18/('[7]master foreign claims'!$H$14 - '[7]master foreign claims'!H$18)</f>
        <v>8.4705568359684513E-2</v>
      </c>
      <c r="Q38" s="26">
        <f>'[7]master foreign claims'!H18/('[7]master foreign claims'!$H$14 - '[7]master foreign claims'!H$21)</f>
        <v>8.2187346579843223E-2</v>
      </c>
      <c r="S38" s="129">
        <f>'[7]master only banks'!J18/('[7]master only banks'!$J$15 - '[7]master only banks'!J$27)</f>
        <v>0.3251334583754148</v>
      </c>
      <c r="T38" s="129">
        <f>'[7]master only banks'!J18/('[7]master only banks'!$J$15 - '[7]master only banks'!J$28)</f>
        <v>0.28329876170720975</v>
      </c>
      <c r="U38" s="129">
        <f>'[7]master only banks'!J18/('[7]master only banks'!$J$15 - '[7]master only banks'!J$26)</f>
        <v>0.26307494746672894</v>
      </c>
    </row>
    <row r="39" spans="1:21">
      <c r="B39" s="145" t="s">
        <v>283</v>
      </c>
      <c r="C39" s="129">
        <f>'[7]master only banks'!E19/('[7]master only banks'!$E$15-'[7]master only banks'!E$19)</f>
        <v>4.9695814703510956E-2</v>
      </c>
      <c r="D39" s="129">
        <f>'[7]master only banks'!E19/('[7]master only banks'!$E$15-'[7]master only banks'!E$21)</f>
        <v>7.0412296188596943E-2</v>
      </c>
      <c r="E39" s="129">
        <f>'[7]master only banks'!E19/('[7]master only banks'!$E$15-'[7]master only banks'!E$22)</f>
        <v>5.22623911200185E-2</v>
      </c>
      <c r="F39" s="3"/>
      <c r="G39" s="129">
        <f>'[7]master only banks'!F19/('[7]master only banks'!$F$15 - '[7]master only banks'!F$18)</f>
        <v>2.8642056690837178E-2</v>
      </c>
      <c r="H39" s="129">
        <f>'[7]master only banks'!F19/('[7]master only banks'!$F$15 - '[7]master only banks'!F$17)</f>
        <v>1.8568772837026432E-2</v>
      </c>
      <c r="I39" s="129">
        <f>'[7]master only banks'!F19/('[7]master only banks'!$F$15 - '[7]master only banks'!F$20)</f>
        <v>2.1041671711179447E-2</v>
      </c>
      <c r="J39" s="3"/>
      <c r="K39" s="129">
        <f>'[7]master only banks'!G19/('[7]master only banks'!$G$15 - '[7]master only banks'!G$17)</f>
        <v>5.351133668009047E-2</v>
      </c>
      <c r="L39" s="129">
        <f>'[7]master only banks'!G19/('[7]master only banks'!$G$15 - '[7]master only banks'!G$22)</f>
        <v>6.1225777946096065E-2</v>
      </c>
      <c r="M39" s="129">
        <f>'[7]master only banks'!G19/('[7]master only banks'!$G$15 - '[7]master only banks'!G$20)</f>
        <v>5.5542830966559778E-2</v>
      </c>
      <c r="O39" s="129">
        <f>'[7]master foreign claims'!H19/('[7]master foreign claims'!$H$14 - '[7]master foreign claims'!H$19)</f>
        <v>8.3302097129323432E-2</v>
      </c>
      <c r="P39" s="26">
        <f>'[7]master foreign claims'!H19/('[7]master foreign claims'!$H$14 - '[7]master foreign claims'!H$18)</f>
        <v>8.3410019099621063E-2</v>
      </c>
      <c r="Q39" s="26">
        <f>'[7]master foreign claims'!H19/('[7]master foreign claims'!$H$14 - '[7]master foreign claims'!H$21)</f>
        <v>8.0930312855732447E-2</v>
      </c>
      <c r="S39" s="129">
        <f>'[7]master only banks'!J19/('[7]master only banks'!$J$15 - '[7]master only banks'!J$27)</f>
        <v>5.0497763670466021E-3</v>
      </c>
      <c r="T39" s="129">
        <f>'[7]master only banks'!J19/('[7]master only banks'!$J$15 - '[7]master only banks'!J$28)</f>
        <v>4.400025143000817E-3</v>
      </c>
      <c r="U39" s="129">
        <f>'[7]master only banks'!J19/('[7]master only banks'!$J$15 - '[7]master only banks'!J$26)</f>
        <v>4.0859210833527901E-3</v>
      </c>
    </row>
    <row r="40" spans="1:21">
      <c r="B40" s="143" t="s">
        <v>34</v>
      </c>
      <c r="C40" s="129">
        <f>'[7]master only banks'!E20/('[7]master only banks'!$E$15-'[7]master only banks'!E$19)</f>
        <v>0.11639668694568643</v>
      </c>
      <c r="D40" s="129">
        <f>'[7]master only banks'!E20/('[7]master only banks'!$E$15-'[7]master only banks'!E$21)</f>
        <v>0.16491847543877869</v>
      </c>
      <c r="E40" s="129">
        <f>'[7]master only banks'!E20/('[7]master only banks'!$E$15-'[7]master only banks'!E$22)</f>
        <v>0.12240807831650351</v>
      </c>
      <c r="F40" s="3"/>
      <c r="G40" s="129">
        <f>'[7]master only banks'!F20/('[7]master only banks'!$F$15 - '[7]master only banks'!F$18)</f>
        <v>0.27808174027686222</v>
      </c>
      <c r="H40" s="129">
        <f>'[7]master only banks'!F20/('[7]master only banks'!$F$15 - '[7]master only banks'!F$17)</f>
        <v>0.1802816299493579</v>
      </c>
      <c r="I40" s="129">
        <f>'[7]master only banks'!F20/('[7]master only banks'!$F$15 - '[7]master only banks'!F$20)</f>
        <v>0.20429066079081817</v>
      </c>
      <c r="J40" s="3"/>
      <c r="K40" s="129">
        <f>'[7]master only banks'!G20/('[7]master only banks'!$G$15 - '[7]master only banks'!G$17)</f>
        <v>8.0763501958404593E-2</v>
      </c>
      <c r="L40" s="129">
        <f>'[7]master only banks'!G20/('[7]master only banks'!$G$15 - '[7]master only banks'!G$22)</f>
        <v>9.2406741147509935E-2</v>
      </c>
      <c r="M40" s="129">
        <f>'[7]master only banks'!G20/('[7]master only banks'!$G$15 - '[7]master only banks'!G$20)</f>
        <v>8.3829592304168574E-2</v>
      </c>
      <c r="O40" s="26">
        <f>'[7]master foreign claims'!H20/('[7]master foreign claims'!$H$14 - '[7]master foreign claims'!H$19)</f>
        <v>2.6654894088444271E-2</v>
      </c>
      <c r="P40" s="26">
        <f>'[7]master foreign claims'!H20/('[7]master foreign claims'!$H$14 - '[7]master foreign claims'!H$18)</f>
        <v>2.6689426816757626E-2</v>
      </c>
      <c r="Q40" s="26">
        <f>'[7]master foreign claims'!H20/('[7]master foreign claims'!$H$14 - '[7]master foreign claims'!H$21)</f>
        <v>2.5895973715586679E-2</v>
      </c>
      <c r="S40" s="129">
        <f>'[7]master only banks'!J20/('[7]master only banks'!$J$15 - '[7]master only banks'!J$27)</f>
        <v>1.5582167075458087E-2</v>
      </c>
      <c r="T40" s="129">
        <f>'[7]master only banks'!J20/('[7]master only banks'!$J$15 - '[7]master only banks'!J$28)</f>
        <v>1.3577220441259665E-2</v>
      </c>
      <c r="U40" s="129">
        <f>'[7]master only banks'!J20/('[7]master only banks'!$J$15 - '[7]master only banks'!J$26)</f>
        <v>1.2607985057202896E-2</v>
      </c>
    </row>
    <row r="41" spans="1:21">
      <c r="B41" s="143" t="s">
        <v>35</v>
      </c>
      <c r="C41" s="129">
        <f>'[7]master only banks'!E21/('[7]master only banks'!$E$15-'[7]master only banks'!E$19)</f>
        <v>0.34391262918712895</v>
      </c>
      <c r="D41" s="129">
        <f>'[7]master only banks'!E21/('[7]master only banks'!$E$15-'[7]master only banks'!E$21)</f>
        <v>0.48727801433170631</v>
      </c>
      <c r="E41" s="129">
        <f>'[7]master only banks'!E21/('[7]master only banks'!$E$15-'[7]master only banks'!E$22)</f>
        <v>0.36167424651198643</v>
      </c>
      <c r="F41" s="3"/>
      <c r="G41" s="129">
        <f>'[7]master only banks'!F21/('[7]master only banks'!$F$15 - '[7]master only banks'!F$18)</f>
        <v>4.0309822017139091E-2</v>
      </c>
      <c r="H41" s="129">
        <f>'[7]master only banks'!F21/('[7]master only banks'!$F$15 - '[7]master only banks'!F$17)</f>
        <v>2.6133037030705783E-2</v>
      </c>
      <c r="I41" s="129">
        <f>'[7]master only banks'!F21/('[7]master only banks'!$F$15 - '[7]master only banks'!F$20)</f>
        <v>2.9613307828276713E-2</v>
      </c>
      <c r="J41" s="3"/>
      <c r="K41" s="129">
        <f>'[7]master only banks'!G21/('[7]master only banks'!$G$15 - '[7]master only banks'!G$17)</f>
        <v>6.719258564572185E-2</v>
      </c>
      <c r="L41" s="129">
        <f>'[7]master only banks'!G21/('[7]master only banks'!$G$15 - '[7]master only banks'!G$22)</f>
        <v>7.6879378905510318E-2</v>
      </c>
      <c r="M41" s="129">
        <f>'[7]master only banks'!G21/('[7]master only banks'!$G$15 - '[7]master only banks'!G$20)</f>
        <v>6.9743472285845168E-2</v>
      </c>
      <c r="O41" s="26">
        <f>'[7]master foreign claims'!H21/('[7]master foreign claims'!$H$14 - '[7]master foreign claims'!H$19)</f>
        <v>5.3995596389372472E-2</v>
      </c>
      <c r="P41" s="26">
        <f>'[7]master foreign claims'!H21/('[7]master foreign claims'!$H$14 - '[7]master foreign claims'!H$18)</f>
        <v>5.4065550344321409E-2</v>
      </c>
      <c r="Q41" s="129">
        <f>'[7]master foreign claims'!H21/('[7]master foreign claims'!$H$14 - '[7]master foreign claims'!H$21)</f>
        <v>5.2458229254897307E-2</v>
      </c>
      <c r="S41" s="129">
        <f>'[7]master only banks'!J21/('[7]master only banks'!$J$15 - '[7]master only banks'!J$27)</f>
        <v>3.6069831193190019E-4</v>
      </c>
      <c r="T41" s="129">
        <f>'[7]master only banks'!J21/('[7]master only banks'!$J$15 - '[7]master only banks'!J$28)</f>
        <v>3.1428751021434409E-4</v>
      </c>
      <c r="U41" s="129">
        <f>'[7]master only banks'!J21/('[7]master only banks'!$J$15 - '[7]master only banks'!J$26)</f>
        <v>2.9185150595377072E-4</v>
      </c>
    </row>
    <row r="42" spans="1:21">
      <c r="B42" s="143" t="s">
        <v>36</v>
      </c>
      <c r="C42" s="129">
        <f>'[7]master only banks'!E22/('[7]master only banks'!$E$15-'[7]master only banks'!E$19)</f>
        <v>9.8805248112585203E-2</v>
      </c>
      <c r="D42" s="129">
        <f>'[7]master only banks'!E22/('[7]master only banks'!$E$15-'[7]master only banks'!E$21)</f>
        <v>0.13999376882334613</v>
      </c>
      <c r="E42" s="129">
        <f>'[7]master only banks'!E22/('[7]master only banks'!$E$15-'[7]master only banks'!E$22)</f>
        <v>0.10390811685808989</v>
      </c>
      <c r="F42" s="3"/>
      <c r="G42" s="129">
        <f>'[7]master only banks'!F22/('[7]master only banks'!$F$15 - '[7]master only banks'!F$18)</f>
        <v>0.13266315095583389</v>
      </c>
      <c r="H42" s="129">
        <f>'[7]master only banks'!F22/('[7]master only banks'!$F$15 - '[7]master only banks'!F$17)</f>
        <v>8.6006111241693203E-2</v>
      </c>
      <c r="I42" s="129">
        <f>'[7]master only banks'!F22/('[7]master only banks'!$F$15 - '[7]master only banks'!F$20)</f>
        <v>9.7459986924622877E-2</v>
      </c>
      <c r="J42" s="3"/>
      <c r="K42" s="129">
        <f>'[7]master only banks'!G22/('[7]master only banks'!$G$15 - '[7]master only banks'!G$17)</f>
        <v>0.17018811717327742</v>
      </c>
      <c r="L42" s="129">
        <f>'[7]master only banks'!G22/('[7]master only banks'!$G$15 - '[7]master only banks'!G$22)</f>
        <v>0.19472322161206843</v>
      </c>
      <c r="M42" s="129">
        <f>'[7]master only banks'!G22/('[7]master only banks'!$G$15 - '[7]master only banks'!G$20)</f>
        <v>0.17664910673385251</v>
      </c>
      <c r="O42" s="26">
        <f>'[7]master foreign claims'!H22/('[7]master foreign claims'!$H$14 - '[7]master foreign claims'!H$19)</f>
        <v>2.1379446300106342E-2</v>
      </c>
      <c r="P42" s="26">
        <f>'[7]master foreign claims'!H22/('[7]master foreign claims'!$H$14 - '[7]master foreign claims'!H$18)</f>
        <v>2.1407144425941011E-2</v>
      </c>
      <c r="Q42" s="26">
        <f>'[7]master foreign claims'!H22/('[7]master foreign claims'!$H$14 - '[7]master foreign claims'!H$21)</f>
        <v>2.077072891771015E-2</v>
      </c>
      <c r="S42" s="129">
        <f>'[7]master only banks'!J22/('[7]master only banks'!$J$15 - '[7]master only banks'!J$27)</f>
        <v>4.3283797431828018E-4</v>
      </c>
      <c r="T42" s="129">
        <f>'[7]master only banks'!J22/('[7]master only banks'!$J$15 - '[7]master only banks'!J$28)</f>
        <v>3.7714501225721289E-4</v>
      </c>
      <c r="U42" s="129">
        <f>'[7]master only banks'!J22/('[7]master only banks'!$J$15 - '[7]master only banks'!J$26)</f>
        <v>3.5022180714452489E-4</v>
      </c>
    </row>
    <row r="43" spans="1:21">
      <c r="B43" s="148" t="s">
        <v>37</v>
      </c>
      <c r="C43" s="129">
        <f>'[7]master only banks'!E23/('[7]master only banks'!$E$15-'[7]master only banks'!E$19)</f>
        <v>3.4083412739133623E-2</v>
      </c>
      <c r="D43" s="129">
        <f>'[7]master only banks'!E23/('[7]master only banks'!$E$15-'[7]master only banks'!E$21)</f>
        <v>4.8291619067400558E-2</v>
      </c>
      <c r="E43" s="129">
        <f>'[7]master only banks'!E23/('[7]master only banks'!$E$15-'[7]master only banks'!E$22)</f>
        <v>3.5843675325676408E-2</v>
      </c>
      <c r="F43" s="3"/>
      <c r="G43" s="129">
        <f>'[7]master only banks'!F23/('[7]master only banks'!$F$15 - '[7]master only banks'!F$18)</f>
        <v>0.10491100856954516</v>
      </c>
      <c r="H43" s="129">
        <f>'[7]master only banks'!F23/('[7]master only banks'!$F$15 - '[7]master only banks'!F$17)</f>
        <v>6.8014273809269429E-2</v>
      </c>
      <c r="I43" s="129">
        <f>'[7]master only banks'!F23/('[7]master only banks'!$F$15 - '[7]master only banks'!F$20)</f>
        <v>7.7072084069832195E-2</v>
      </c>
      <c r="J43" s="3"/>
      <c r="K43" s="129">
        <f>'[7]master only banks'!G23/('[7]master only banks'!$G$15 - '[7]master only banks'!G$17)</f>
        <v>6.5592762177966571E-2</v>
      </c>
      <c r="L43" s="129">
        <f>'[7]master only banks'!G23/('[7]master only banks'!$G$15 - '[7]master only banks'!G$22)</f>
        <v>7.5048917502998164E-2</v>
      </c>
      <c r="M43" s="129">
        <f>'[7]master only banks'!G23/('[7]master only banks'!$G$15 - '[7]master only banks'!G$20)</f>
        <v>6.8082913421896471E-2</v>
      </c>
      <c r="O43" s="26">
        <f>'[7]master foreign claims'!H23/('[7]master foreign claims'!$H$14 - '[7]master foreign claims'!H$19)</f>
        <v>4.5280001332744707E-2</v>
      </c>
      <c r="P43" s="26">
        <f>'[7]master foreign claims'!H23/('[7]master foreign claims'!$H$14 - '[7]master foreign claims'!H$18)</f>
        <v>4.5338663804967011E-2</v>
      </c>
      <c r="Q43" s="26">
        <f>'[7]master foreign claims'!H23/('[7]master foreign claims'!$H$14 - '[7]master foreign claims'!H$21)</f>
        <v>4.3990785349352871E-2</v>
      </c>
      <c r="S43" s="129">
        <f>'[7]master only banks'!J23/('[7]master only banks'!$J$15 - '[7]master only banks'!J$27)</f>
        <v>1.0027413071706825E-2</v>
      </c>
      <c r="T43" s="129">
        <f>'[7]master only banks'!J23/('[7]master only banks'!$J$15 - '[7]master only banks'!J$28)</f>
        <v>8.7371927839587655E-3</v>
      </c>
      <c r="U43" s="129">
        <f>'[7]master only banks'!J23/('[7]master only banks'!$J$15 - '[7]master only banks'!J$26)</f>
        <v>8.1134718655148253E-3</v>
      </c>
    </row>
    <row r="44" spans="1:21">
      <c r="B44" s="145" t="s">
        <v>38</v>
      </c>
      <c r="C44" s="129">
        <f>'[7]master only banks'!E24/('[7]master only banks'!$E$15-'[7]master only banks'!E$19)</f>
        <v>9.1145642454005721E-2</v>
      </c>
      <c r="D44" s="129">
        <f>'[7]master only banks'!E24/('[7]master only banks'!$E$15-'[7]master only banks'!E$21)</f>
        <v>0.1291411361512099</v>
      </c>
      <c r="E44" s="129">
        <f>'[7]master only banks'!E24/('[7]master only banks'!$E$15-'[7]master only banks'!E$22)</f>
        <v>9.5852925306405615E-2</v>
      </c>
      <c r="F44" s="3"/>
      <c r="G44" s="129">
        <f>'[7]master only banks'!F24/('[7]master only banks'!$F$15 - '[7]master only banks'!F$18)</f>
        <v>9.1628213579433085E-3</v>
      </c>
      <c r="H44" s="129">
        <f>'[7]master only banks'!F24/('[7]master only banks'!$F$15 - '[7]master only banks'!F$17)</f>
        <v>5.9402978696125987E-3</v>
      </c>
      <c r="I44" s="129">
        <f>'[7]master only banks'!F24/('[7]master only banks'!$F$15 - '[7]master only banks'!F$20)</f>
        <v>6.7313978546696043E-3</v>
      </c>
      <c r="J44" s="3"/>
      <c r="K44" s="129">
        <f>'[7]master only banks'!G24/('[7]master only banks'!$G$15 - '[7]master only banks'!G$17)</f>
        <v>5.5717989739063278E-2</v>
      </c>
      <c r="L44" s="129">
        <f>'[7]master only banks'!G24/('[7]master only banks'!$G$15 - '[7]master only banks'!G$22)</f>
        <v>6.3750552294388682E-2</v>
      </c>
      <c r="M44" s="129">
        <f>'[7]master only banks'!G24/('[7]master only banks'!$G$15 - '[7]master only banks'!G$20)</f>
        <v>5.7833256985799358E-2</v>
      </c>
      <c r="O44" s="26">
        <f>'[7]master foreign claims'!H24/('[7]master foreign claims'!$H$14 - '[7]master foreign claims'!H$19)</f>
        <v>1.2783242956583065E-2</v>
      </c>
      <c r="P44" s="26">
        <f>'[7]master foreign claims'!H24/('[7]master foreign claims'!$H$14 - '[7]master foreign claims'!H$18)</f>
        <v>1.2799804277536677E-2</v>
      </c>
      <c r="Q44" s="26">
        <f>'[7]master foreign claims'!H24/('[7]master foreign claims'!$H$14 - '[7]master foreign claims'!H$21)</f>
        <v>1.2419277394433445E-2</v>
      </c>
      <c r="S44" s="129">
        <f>'[7]master only banks'!J24/('[7]master only banks'!$J$15 - '[7]master only banks'!J$27)</f>
        <v>3.6069831193190019E-4</v>
      </c>
      <c r="T44" s="129">
        <f>'[7]master only banks'!J24/('[7]master only banks'!$J$15 - '[7]master only banks'!J$28)</f>
        <v>3.1428751021434409E-4</v>
      </c>
      <c r="U44" s="129">
        <f>'[7]master only banks'!J24/('[7]master only banks'!$J$15 - '[7]master only banks'!J$26)</f>
        <v>2.9185150595377072E-4</v>
      </c>
    </row>
    <row r="45" spans="1:21">
      <c r="B45" s="145" t="s">
        <v>40</v>
      </c>
      <c r="C45" s="129">
        <f>'[7]master only banks'!E25/('[7]master only banks'!$E$15-'[7]master only banks'!E$19)</f>
        <v>2.8366195118375723E-2</v>
      </c>
      <c r="D45" s="129">
        <f>'[7]master only banks'!E25/('[7]master only banks'!$E$15-'[7]master only banks'!E$21)</f>
        <v>4.019108941738498E-2</v>
      </c>
      <c r="E45" s="129">
        <f>'[7]master only banks'!E25/('[7]master only banks'!$E$15-'[7]master only banks'!E$22)</f>
        <v>2.9831187851691976E-2</v>
      </c>
      <c r="F45" s="3"/>
      <c r="G45" s="129">
        <f>'[7]master only banks'!F25/('[7]master only banks'!$F$15 - '[7]master only banks'!F$18)</f>
        <v>8.0323005932762037E-2</v>
      </c>
      <c r="H45" s="129">
        <f>'[7]master only banks'!F25/('[7]master only banks'!$F$15 - '[7]master only banks'!F$17)</f>
        <v>5.2073762259877344E-2</v>
      </c>
      <c r="I45" s="129">
        <f>'[7]master only banks'!F25/('[7]master only banks'!$F$15 - '[7]master only banks'!F$20)</f>
        <v>5.9008692704423833E-2</v>
      </c>
      <c r="J45" s="3"/>
      <c r="K45" s="129">
        <f>'[7]master only banks'!G25/('[7]master only banks'!$G$15 - '[7]master only banks'!G$17)</f>
        <v>7.1550725437193138E-2</v>
      </c>
      <c r="L45" s="129">
        <f>'[7]master only banks'!G25/('[7]master only banks'!$G$15 - '[7]master only banks'!G$22)</f>
        <v>8.1865808243388252E-2</v>
      </c>
      <c r="M45" s="129">
        <f>'[7]master only banks'!G25/('[7]master only banks'!$G$15 - '[7]master only banks'!G$20)</f>
        <v>7.4267063673843337E-2</v>
      </c>
      <c r="O45" s="26">
        <f>'[7]master foreign claims'!H26/('[7]master foreign claims'!H14 - '[7]master foreign claims'!H19)</f>
        <v>2.5197204567982474E-2</v>
      </c>
      <c r="P45" s="26">
        <f>'[7]master foreign claims'!H26/('[7]master foreign claims'!$H$14 - '[7]master foreign claims'!H$18)</f>
        <v>2.522984878771619E-2</v>
      </c>
      <c r="Q45" s="26">
        <f>'[7]master foreign claims'!H26/('[7]master foreign claims'!$H$14 - '[7]master foreign claims'!H$21)</f>
        <v>2.4479787653015533E-2</v>
      </c>
      <c r="S45" s="129">
        <f>'[7]master only banks'!J25/('[7]master only banks'!$J$15 - '[7]master only banks'!J$27)</f>
        <v>0.10986870581445679</v>
      </c>
      <c r="T45" s="129">
        <f>'[7]master only banks'!J25/('[7]master only banks'!$J$15 - '[7]master only banks'!J$28)</f>
        <v>9.5731975611289211E-2</v>
      </c>
      <c r="U45" s="129">
        <f>'[7]master only banks'!J25/('[7]master only banks'!$J$15 - '[7]master only banks'!J$26)</f>
        <v>8.8897968713518558E-2</v>
      </c>
    </row>
    <row r="46" spans="1:21">
      <c r="B46" s="145" t="s">
        <v>41</v>
      </c>
      <c r="C46" s="129">
        <f>'[7]master only banks'!E26/('[7]master only banks'!$E$15-'[7]master only banks'!E$19)</f>
        <v>2.0450047643480174E-2</v>
      </c>
      <c r="D46" s="129">
        <f>'[7]master only banks'!E26/('[7]master only banks'!$E$15-'[7]master only banks'!E$21)</f>
        <v>2.8974971440440336E-2</v>
      </c>
      <c r="E46" s="129">
        <f>'[7]master only banks'!E26/('[7]master only banks'!$E$15-'[7]master only banks'!E$22)</f>
        <v>2.1506205195405841E-2</v>
      </c>
      <c r="F46" s="3"/>
      <c r="G46" s="129">
        <f>'[7]master only banks'!F26/('[7]master only banks'!$F$15 - '[7]master only banks'!F$18)</f>
        <v>7.6301911667765329E-2</v>
      </c>
      <c r="H46" s="129">
        <f>'[7]master only banks'!F26/('[7]master only banks'!$F$15 - '[7]master only banks'!F$17)</f>
        <v>4.9466868950191242E-2</v>
      </c>
      <c r="I46" s="129">
        <f>'[7]master only banks'!F26/('[7]master only banks'!$F$15 - '[7]master only banks'!F$20)</f>
        <v>5.6054626020000484E-2</v>
      </c>
      <c r="J46" s="3"/>
      <c r="K46" s="129">
        <f>'[7]master only banks'!G26/('[7]master only banks'!$G$15 - '[7]master only banks'!G$17)</f>
        <v>1.4729409168643459E-2</v>
      </c>
      <c r="L46" s="129">
        <f>'[7]master only banks'!G26/('[7]master only banks'!$G$15 - '[7]master only banks'!G$22)</f>
        <v>1.6852868774853248E-2</v>
      </c>
      <c r="M46" s="129">
        <f>'[7]master only banks'!G26/('[7]master only banks'!$G$15 - '[7]master only banks'!G$20)</f>
        <v>1.5288593678424186E-2</v>
      </c>
      <c r="O46" s="26">
        <f>'[7]master foreign claims'!H27/('[7]master foreign claims'!$H$14 - '[7]master foreign claims'!H$19)</f>
        <v>6.1917097726281998E-4</v>
      </c>
      <c r="P46" s="26">
        <f>'[7]master foreign claims'!H27/('[7]master foreign claims'!$H$14 - '[7]master foreign claims'!H$18)</f>
        <v>6.1997314376426569E-4</v>
      </c>
      <c r="Q46" s="26">
        <f>'[7]master foreign claims'!H27/('[7]master foreign claims'!$H$14 - '[7]master foreign claims'!H$21)</f>
        <v>6.0154188943498219E-4</v>
      </c>
      <c r="S46" s="129">
        <f>'[7]master only banks'!J26/('[7]master only banks'!$J$15 - '[7]master only banks'!J$27)</f>
        <v>0.2182224787187996</v>
      </c>
      <c r="T46" s="129">
        <f>'[7]master only banks'!J26/('[7]master only banks'!$J$15 - '[7]master only banks'!J$28)</f>
        <v>0.19014394367967816</v>
      </c>
      <c r="U46" s="129">
        <f>'[7]master only banks'!J26/('[7]master only banks'!$J$15 - '[7]master only banks'!J$26)</f>
        <v>0.17657016110203128</v>
      </c>
    </row>
    <row r="47" spans="1:21">
      <c r="B47" s="145" t="s">
        <v>42</v>
      </c>
      <c r="C47" s="129">
        <f>'[7]master only banks'!E27/('[7]master only banks'!$E$15-'[7]master only banks'!E$19)</f>
        <v>4.6177526936890716E-3</v>
      </c>
      <c r="D47" s="129">
        <f>'[7]master only banks'!E27/('[7]master only banks'!$E$15-'[7]master only banks'!E$21)</f>
        <v>6.5427354865510434E-3</v>
      </c>
      <c r="E47" s="129">
        <f>'[7]master only banks'!E27/('[7]master only banks'!$E$15-'[7]master only banks'!E$22)</f>
        <v>4.8562398828335771E-3</v>
      </c>
      <c r="F47" s="3"/>
      <c r="G47" s="129">
        <f>'[7]master only banks'!F27/('[7]master only banks'!$F$15 - '[7]master only banks'!F$18)</f>
        <v>1.7699406723796968E-2</v>
      </c>
      <c r="H47" s="129">
        <f>'[7]master only banks'!F27/('[7]master only banks'!$F$15 - '[7]master only banks'!F$17)</f>
        <v>1.1474604158208508E-2</v>
      </c>
      <c r="I47" s="129">
        <f>'[7]master only banks'!F27/('[7]master only banks'!$F$15 - '[7]master only banks'!F$20)</f>
        <v>1.3002736143732294E-2</v>
      </c>
      <c r="J47" s="3"/>
      <c r="K47" s="129">
        <f>'[7]master only banks'!G27/('[7]master only banks'!$G$15 - '[7]master only banks'!G$17)</f>
        <v>1.5887902024604182E-2</v>
      </c>
      <c r="L47" s="129">
        <f>'[7]master only banks'!G27/('[7]master only banks'!$G$15 - '[7]master only banks'!G$22)</f>
        <v>1.8178375307706874E-2</v>
      </c>
      <c r="M47" s="129">
        <f>'[7]master only banks'!G27/('[7]master only banks'!$G$15 - '[7]master only banks'!G$20)</f>
        <v>1.6491067338524967E-2</v>
      </c>
      <c r="O47" s="26">
        <f>'[7]master foreign claims'!H28/('[7]master foreign claims'!$H$14 - '[7]master foreign claims'!H$19)</f>
        <v>3.1652686730027573E-4</v>
      </c>
      <c r="P47" s="26">
        <f>'[7]master foreign claims'!H28/('[7]master foreign claims'!$H$14 - '[7]master foreign claims'!H$18)</f>
        <v>3.169369434489968E-4</v>
      </c>
      <c r="Q47" s="26">
        <f>'[7]master foreign claims'!H28/('[7]master foreign claims'!$H$14 - '[7]master foreign claims'!H$21)</f>
        <v>3.0751468787259178E-4</v>
      </c>
      <c r="S47" s="129">
        <f>'[7]master only banks'!J27/('[7]master only banks'!$J$15 - '[7]master only banks'!J$27)</f>
        <v>0.45411917472226232</v>
      </c>
      <c r="T47" s="129">
        <f>'[7]master only banks'!J27/('[7]master only banks'!$J$15 - '[7]master only banks'!J$28)</f>
        <v>0.39568797535985922</v>
      </c>
      <c r="U47" s="129">
        <f>'[7]master only banks'!J27/('[7]master only banks'!$J$15 - '[7]master only banks'!J$26)</f>
        <v>0.36744104599579736</v>
      </c>
    </row>
    <row r="48" spans="1:21">
      <c r="B48" s="145" t="s">
        <v>43</v>
      </c>
      <c r="C48" s="129">
        <f>'[7]master only banks'!E28/('[7]master only banks'!$E$15-'[7]master only banks'!E$19)</f>
        <v>3.3350436121087736E-3</v>
      </c>
      <c r="D48" s="129">
        <f>'[7]master only banks'!E28/('[7]master only banks'!$E$15-'[7]master only banks'!E$21)</f>
        <v>4.7253089625090873E-3</v>
      </c>
      <c r="E48" s="129">
        <f>'[7]master only banks'!E28/('[7]master only banks'!$E$15-'[7]master only banks'!E$22)</f>
        <v>3.5072843598242505E-3</v>
      </c>
      <c r="F48" s="3"/>
      <c r="G48" s="129">
        <f>'[7]master only banks'!F28/('[7]master only banks'!$F$15 - '[7]master only banks'!F$18)</f>
        <v>4.5517468688200398E-2</v>
      </c>
      <c r="H48" s="129">
        <f>'[7]master only banks'!F28/('[7]master only banks'!$F$15 - '[7]master only banks'!F$17)</f>
        <v>2.9509177546528771E-2</v>
      </c>
      <c r="I48" s="129">
        <f>'[7]master only banks'!F28/('[7]master only banks'!$F$15 - '[7]master only banks'!F$20)</f>
        <v>3.343906632121843E-2</v>
      </c>
      <c r="J48" s="3"/>
      <c r="K48" s="129">
        <f>'[7]master only banks'!G28/('[7]master only banks'!$G$15 - '[7]master only banks'!G$17)</f>
        <v>1.5722403045181223E-2</v>
      </c>
      <c r="L48" s="129">
        <f>'[7]master only banks'!G28/('[7]master only banks'!$G$15 - '[7]master only banks'!G$22)</f>
        <v>1.7989017231584928E-2</v>
      </c>
      <c r="M48" s="129">
        <f>'[7]master only banks'!G28/('[7]master only banks'!$G$15 - '[7]master only banks'!G$20)</f>
        <v>1.6319285387081998E-2</v>
      </c>
      <c r="O48" s="26">
        <f>'[7]master foreign claims'!H29/('[7]master foreign claims'!$H$14 - '[7]master foreign claims'!H$19)</f>
        <v>8.4129509466652228E-4</v>
      </c>
      <c r="P48" s="26">
        <f>'[7]master foreign claims'!H29/('[7]master foreign claims'!$H$14 - '[7]master foreign claims'!H$18)</f>
        <v>8.4238503390391252E-4</v>
      </c>
      <c r="Q48" s="26">
        <f>'[7]master foreign claims'!H29/('[7]master foreign claims'!$H$14 - '[7]master foreign claims'!H$21)</f>
        <v>8.1734167039820458E-4</v>
      </c>
      <c r="S48" s="129">
        <f>'[7]master only banks'!J28/('[7]master only banks'!$J$15 - '[7]master only banks'!J$27)</f>
        <v>0.30644928581734238</v>
      </c>
      <c r="T48" s="129">
        <f>'[7]master only banks'!J28/('[7]master only banks'!$J$15 - '[7]master only banks'!J$28)</f>
        <v>0.26701866867810675</v>
      </c>
      <c r="U48" s="129">
        <f>'[7]master only banks'!J28/('[7]master only banks'!$J$15 - '[7]master only banks'!J$26)</f>
        <v>0.24795703945832359</v>
      </c>
    </row>
    <row r="49" spans="2:21">
      <c r="B49" s="145" t="s">
        <v>44</v>
      </c>
      <c r="C49" s="129">
        <f>'[7]master only banks'!E29/('[7]master only banks'!$E$15-'[7]master only banks'!E$19)</f>
        <v>2.6533753573261012E-2</v>
      </c>
      <c r="D49" s="129">
        <f>'[7]master only banks'!E29/('[7]master only banks'!$E$15-'[7]master only banks'!E$21)</f>
        <v>3.759476581161076E-2</v>
      </c>
      <c r="E49" s="129">
        <f>'[7]master only banks'!E29/('[7]master only banks'!$E$15-'[7]master only banks'!E$22)</f>
        <v>2.7904108533107222E-2</v>
      </c>
      <c r="F49" s="3"/>
      <c r="G49" s="129">
        <f>'[7]master only banks'!F29/('[7]master only banks'!$F$15 - '[7]master only banks'!F$18)</f>
        <v>2.3401450230718525E-2</v>
      </c>
      <c r="H49" s="129">
        <f>'[7]master only banks'!F29/('[7]master only banks'!$F$15 - '[7]master only banks'!F$17)</f>
        <v>1.5171264343255197E-2</v>
      </c>
      <c r="I49" s="129">
        <f>'[7]master only banks'!F29/('[7]master only banks'!$F$15 - '[7]master only banks'!F$20)</f>
        <v>1.7191699556889997E-2</v>
      </c>
      <c r="J49" s="3"/>
      <c r="K49" s="129">
        <f>'[7]master only banks'!G29/('[7]master only banks'!$G$15 - '[7]master only banks'!G$17)</f>
        <v>3.3651459149335247E-2</v>
      </c>
      <c r="L49" s="129">
        <f>'[7]master only banks'!G29/('[7]master only banks'!$G$15 - '[7]master only banks'!G$22)</f>
        <v>3.8502808811462473E-2</v>
      </c>
      <c r="M49" s="129">
        <f>'[7]master only banks'!G29/('[7]master only banks'!$G$15 - '[7]master only banks'!G$20)</f>
        <v>3.4928996793403576E-2</v>
      </c>
      <c r="O49" s="26">
        <f>'[7]master foreign claims'!H30/('[7]master foreign claims'!$H$14 - '[7]master foreign claims'!H$19)</f>
        <v>6.4749180223179206E-3</v>
      </c>
      <c r="P49" s="26">
        <f>'[7]master foreign claims'!H30/('[7]master foreign claims'!$H$14 - '[7]master foreign claims'!H$18)</f>
        <v>6.4833065975707059E-3</v>
      </c>
      <c r="Q49" s="26">
        <f>'[7]master foreign claims'!H30/('[7]master foreign claims'!$H$14 - '[7]master foreign claims'!H$21)</f>
        <v>6.2905636150779303E-3</v>
      </c>
      <c r="S49" s="129">
        <f>'[7]master only banks'!J29/('[7]master only banks'!$J$15 - '[7]master only banks'!J$27)</f>
        <v>1.0820949357957005E-3</v>
      </c>
      <c r="T49" s="129">
        <f>'[7]master only banks'!J29/('[7]master only banks'!$J$15 - '[7]master only banks'!J$28)</f>
        <v>9.4286253064303227E-4</v>
      </c>
      <c r="U49" s="129">
        <f>'[7]master only banks'!J29/('[7]master only banks'!$J$15 - '[7]master only banks'!J$26)</f>
        <v>8.7555451786131217E-4</v>
      </c>
    </row>
    <row r="50" spans="2:21">
      <c r="B50" s="145" t="s">
        <v>45</v>
      </c>
      <c r="C50" s="129">
        <f>'[7]master only banks'!E30/('[7]master only banks'!$E$15-'[7]master only banks'!E$19)</f>
        <v>6.5015026020669942E-2</v>
      </c>
      <c r="D50" s="129">
        <f>'[7]master only banks'!E30/('[7]master only banks'!$E$15-'[7]master only banks'!E$21)</f>
        <v>9.2117561532869457E-2</v>
      </c>
      <c r="E50" s="129">
        <f>'[7]master only banks'!E30/('[7]master only banks'!$E$15-'[7]master only banks'!E$22)</f>
        <v>6.8372774223387028E-2</v>
      </c>
      <c r="F50" s="3"/>
      <c r="G50" s="129">
        <f>'[7]master only banks'!F30/('[7]master only banks'!$F$15 - '[7]master only banks'!F$18)</f>
        <v>2.844429795649308E-2</v>
      </c>
      <c r="H50" s="129">
        <f>'[7]master only banks'!F30/('[7]master only banks'!$F$15 - '[7]master only banks'!F$17)</f>
        <v>1.8440564969336951E-2</v>
      </c>
      <c r="I50" s="129">
        <f>'[7]master only banks'!F30/('[7]master only banks'!$F$15 - '[7]master only banks'!F$20)</f>
        <v>2.0896389743093054E-2</v>
      </c>
      <c r="J50" s="3"/>
      <c r="K50" s="129">
        <f>'[7]master only banks'!G30/('[7]master only banks'!$G$15 - '[7]master only banks'!G$17)</f>
        <v>7.8832680531803381E-2</v>
      </c>
      <c r="L50" s="129">
        <f>'[7]master only banks'!G30/('[7]master only banks'!$G$15 - '[7]master only banks'!G$22)</f>
        <v>9.0197563592753896E-2</v>
      </c>
      <c r="M50" s="129">
        <f>'[7]master only banks'!G30/('[7]master only banks'!$G$15 - '[7]master only banks'!G$20)</f>
        <v>8.1825469537333939E-2</v>
      </c>
      <c r="O50" s="26">
        <f>'[7]master foreign claims'!H31/('[7]master foreign claims'!$H$14 - '[7]master foreign claims'!H$19)</f>
        <v>4.4285995907363141E-3</v>
      </c>
      <c r="P50" s="26">
        <f>'[7]master foreign claims'!H31/('[7]master foreign claims'!$H$14 - '[7]master foreign claims'!H$18)</f>
        <v>4.434337059659209E-3</v>
      </c>
      <c r="Q50" s="26">
        <f>'[7]master foreign claims'!H31/('[7]master foreign claims'!$H$14 - '[7]master foreign claims'!H$21)</f>
        <v>4.3025081329542449E-3</v>
      </c>
      <c r="S50" s="129">
        <f>'[7]master only banks'!J30/('[7]master only banks'!$J$15 - '[7]master only banks'!J$27)</f>
        <v>0</v>
      </c>
      <c r="T50" s="129">
        <f>'[7]master only banks'!J30/('[7]master only banks'!$J$15 - '[7]master only banks'!J$28)</f>
        <v>0</v>
      </c>
      <c r="U50" s="129">
        <f>'[7]master only banks'!J30/('[7]master only banks'!$J$15 - '[7]master only banks'!J$26)</f>
        <v>0</v>
      </c>
    </row>
    <row r="51" spans="2:21">
      <c r="B51" s="145" t="s">
        <v>284</v>
      </c>
      <c r="C51" s="129">
        <f>'[7]master only banks'!E31/('[7]master only banks'!$E$15-'[7]master only banks'!E$19)</f>
        <v>1.4622883530015392E-2</v>
      </c>
      <c r="D51" s="129">
        <f>'[7]master only banks'!E31/('[7]master only banks'!$E$15-'[7]master only banks'!E$21)</f>
        <v>2.0718662374078305E-2</v>
      </c>
      <c r="E51" s="129">
        <f>'[7]master only banks'!E31/('[7]master only banks'!$E$15-'[7]master only banks'!E$22)</f>
        <v>1.5378092962306328E-2</v>
      </c>
      <c r="F51" s="3"/>
      <c r="G51" s="129">
        <f>'[7]master only banks'!F31/('[7]master only banks'!$F$15 - '[7]master only banks'!F$18)</f>
        <v>5.0758075148319053E-3</v>
      </c>
      <c r="H51" s="129">
        <f>'[7]master only banks'!F31/('[7]master only banks'!$F$15 - '[7]master only banks'!F$17)</f>
        <v>3.2906686040300006E-3</v>
      </c>
      <c r="I51" s="129">
        <f>'[7]master only banks'!F31/('[7]master only banks'!$F$15 - '[7]master only banks'!F$20)</f>
        <v>3.7289038475507882E-3</v>
      </c>
      <c r="J51" s="3"/>
      <c r="K51" s="129">
        <f>'[7]master only banks'!G31/('[7]master only banks'!$G$15 - '[7]master only banks'!G$17)</f>
        <v>1.4122579577425938E-2</v>
      </c>
      <c r="L51" s="129">
        <f>'[7]master only banks'!G31/('[7]master only banks'!$G$15 - '[7]master only banks'!G$22)</f>
        <v>1.6158555829072777E-2</v>
      </c>
      <c r="M51" s="129">
        <f>'[7]master only banks'!G31/('[7]master only banks'!$G$15 - '[7]master only banks'!G$20)</f>
        <v>1.4658726523133303E-2</v>
      </c>
      <c r="O51" s="26">
        <f>'[7]master foreign claims'!H32/('[7]master foreign claims'!$H$14 - '[7]master foreign claims'!H$19)</f>
        <v>2.776551467546278E-5</v>
      </c>
      <c r="P51" s="26">
        <f>'[7]master foreign claims'!H32/('[7]master foreign claims'!$H$14 - '[7]master foreign claims'!H$18)</f>
        <v>2.7801486267455857E-5</v>
      </c>
      <c r="Q51" s="26">
        <f>'[7]master foreign claims'!H32/('[7]master foreign claims'!$H$14 - '[7]master foreign claims'!H$21)</f>
        <v>2.6974972620402789E-5</v>
      </c>
      <c r="S51" s="129">
        <f>'[7]master only banks'!J31/('[7]master only banks'!$J$15 - '[7]master only banks'!J$27)</f>
        <v>0</v>
      </c>
      <c r="T51" s="129">
        <f>'[7]master only banks'!J31/('[7]master only banks'!$J$15 - '[7]master only banks'!J$28)</f>
        <v>0</v>
      </c>
      <c r="U51" s="129">
        <f>'[7]master only banks'!J31/('[7]master only banks'!$J$15 - '[7]master only banks'!J$26)</f>
        <v>0</v>
      </c>
    </row>
    <row r="52" spans="2:21">
      <c r="B52" s="145" t="s">
        <v>48</v>
      </c>
      <c r="C52" s="129">
        <f>'[7]master only banks'!E32/('[7]master only banks'!$E$15-'[7]master only banks'!E$19)</f>
        <v>2.3455251777468301E-3</v>
      </c>
      <c r="D52" s="129">
        <f>'[7]master only banks'!E32/('[7]master only banks'!$E$15-'[7]master only banks'!E$21)</f>
        <v>3.3232942153910063E-3</v>
      </c>
      <c r="E52" s="129">
        <f>'[7]master only banks'!E32/('[7]master only banks'!$E$15-'[7]master only banks'!E$22)</f>
        <v>2.4666615277884837E-3</v>
      </c>
      <c r="F52" s="3"/>
      <c r="G52" s="129">
        <f>'[7]master only banks'!F32/('[7]master only banks'!$F$15 - '[7]master only banks'!F$18)</f>
        <v>0</v>
      </c>
      <c r="H52" s="129">
        <f>'[7]master only banks'!F32/('[7]master only banks'!$F$15 - '[7]master only banks'!F$17)</f>
        <v>0</v>
      </c>
      <c r="I52" s="129">
        <f>'[7]master only banks'!F32/('[7]master only banks'!$F$15 - '[7]master only banks'!F$20)</f>
        <v>0</v>
      </c>
      <c r="J52" s="3"/>
      <c r="K52" s="129">
        <f>'[7]master only banks'!G32/('[7]master only banks'!$G$15 - '[7]master only banks'!G$17)</f>
        <v>3.1996469355105644E-3</v>
      </c>
      <c r="L52" s="129">
        <f>'[7]master only banks'!G32/('[7]master only banks'!$G$15 - '[7]master only banks'!G$22)</f>
        <v>3.6609228050243007E-3</v>
      </c>
      <c r="M52" s="129">
        <f>'[7]master only banks'!G32/('[7]master only banks'!$G$15 - '[7]master only banks'!G$20)</f>
        <v>3.3211177278973888E-3</v>
      </c>
      <c r="O52" s="26">
        <f>'[7]master foreign claims'!H34/('[7]master foreign claims'!$H$14 - '[7]master foreign claims'!H$19)</f>
        <v>1.4799019322021662E-3</v>
      </c>
      <c r="P52" s="26">
        <f>'[7]master foreign claims'!H34/('[7]master foreign claims'!$H$14 - '[7]master foreign claims'!H$18)</f>
        <v>1.4818192180553972E-3</v>
      </c>
      <c r="Q52" s="26">
        <f>'[7]master foreign claims'!H34/('[7]master foreign claims'!$H$14 - '[7]master foreign claims'!H$21)</f>
        <v>1.4377660406674688E-3</v>
      </c>
      <c r="S52" s="129">
        <f>'[7]master only banks'!J32/('[7]master only banks'!$J$15 - '[7]master only banks'!J$27)</f>
        <v>0</v>
      </c>
      <c r="T52" s="129">
        <f>'[7]master only banks'!J32/('[7]master only banks'!$J$15 - '[7]master only banks'!J$28)</f>
        <v>0</v>
      </c>
      <c r="U52" s="129">
        <f>'[7]master only banks'!J32/('[7]master only banks'!$J$15 - '[7]master only banks'!J$26)</f>
        <v>0</v>
      </c>
    </row>
    <row r="53" spans="2:21">
      <c r="B53" s="145" t="s">
        <v>49</v>
      </c>
      <c r="C53" s="129">
        <f>'[7]master only banks'!E33/('[7]master only banks'!$E$15-'[7]master only banks'!E$19)</f>
        <v>4.3978597082753061E-3</v>
      </c>
      <c r="D53" s="129">
        <f>'[7]master only banks'!E33/('[7]master only banks'!$E$15-'[7]master only banks'!E$21)</f>
        <v>6.2311766538581366E-3</v>
      </c>
      <c r="E53" s="129">
        <f>'[7]master only banks'!E33/('[7]master only banks'!$E$15-'[7]master only banks'!E$22)</f>
        <v>4.6249903646034072E-3</v>
      </c>
      <c r="F53" s="3"/>
      <c r="G53" s="129">
        <f>'[7]master only banks'!F33/('[7]master only banks'!$F$15 - '[7]master only banks'!F$18)</f>
        <v>2.6631509558338828E-2</v>
      </c>
      <c r="H53" s="129">
        <f>'[7]master only banks'!F33/('[7]master only banks'!$F$15 - '[7]master only banks'!F$17)</f>
        <v>1.726532618218338E-2</v>
      </c>
      <c r="I53" s="129">
        <f>'[7]master only banks'!F33/('[7]master only banks'!$F$15 - '[7]master only banks'!F$20)</f>
        <v>1.9564638368967772E-2</v>
      </c>
      <c r="J53" s="3"/>
      <c r="K53" s="129">
        <f>'[7]master only banks'!G33/('[7]master only banks'!$G$15 - '[7]master only banks'!G$17)</f>
        <v>1.0205770397749213E-2</v>
      </c>
      <c r="L53" s="129">
        <f>'[7]master only banks'!G33/('[7]master only banks'!$G$15 - '[7]master only banks'!G$22)</f>
        <v>1.1677081360853374E-2</v>
      </c>
      <c r="M53" s="129">
        <f>'[7]master only banks'!G33/('[7]master only banks'!$G$15 - '[7]master only banks'!G$20)</f>
        <v>1.059322033898305E-2</v>
      </c>
      <c r="O53" s="26">
        <f>'[7]master foreign claims'!H35/('[7]master foreign claims'!$H$14 - '[7]master foreign claims'!H$19)</f>
        <v>3.3596272757309967E-4</v>
      </c>
      <c r="P53" s="26">
        <f>'[7]master foreign claims'!H35/('[7]master foreign claims'!$H$14 - '[7]master foreign claims'!H$18)</f>
        <v>3.3639798383621589E-4</v>
      </c>
      <c r="Q53" s="26">
        <f>'[7]master foreign claims'!H35/('[7]master foreign claims'!$H$14 - '[7]master foreign claims'!H$21)</f>
        <v>3.2639716870687375E-4</v>
      </c>
      <c r="S53" s="129">
        <f>'[7]master only banks'!J33/('[7]master only banks'!$J$15 - '[7]master only banks'!J$27)</f>
        <v>7.2139662386380034E-5</v>
      </c>
      <c r="T53" s="129">
        <f>'[7]master only banks'!J33/('[7]master only banks'!$J$15 - '[7]master only banks'!J$28)</f>
        <v>6.285750204286881E-5</v>
      </c>
      <c r="U53" s="129">
        <f>'[7]master only banks'!J33/('[7]master only banks'!$J$15 - '[7]master only banks'!J$26)</f>
        <v>5.8370301190754146E-5</v>
      </c>
    </row>
    <row r="54" spans="2:21">
      <c r="B54" s="145" t="s">
        <v>50</v>
      </c>
      <c r="C54" s="129">
        <f>'[7]master only banks'!E34/('[7]master only banks'!$E$15-'[7]master only banks'!E$19)</f>
        <v>6.5967895624129591E-4</v>
      </c>
      <c r="D54" s="129">
        <f>'[7]master only banks'!E34/('[7]master only banks'!$E$15-'[7]master only banks'!E$21)</f>
        <v>9.3467649807872058E-4</v>
      </c>
      <c r="E54" s="129">
        <f>'[7]master only banks'!E34/('[7]master only banks'!$E$15-'[7]master only banks'!E$22)</f>
        <v>6.9374855469051108E-4</v>
      </c>
      <c r="F54" s="3"/>
      <c r="G54" s="129">
        <f>'[7]master only banks'!F34/('[7]master only banks'!$F$15 - '[7]master only banks'!F$18)</f>
        <v>3.8562953197099539E-3</v>
      </c>
      <c r="H54" s="129">
        <f>'[7]master only banks'!F34/('[7]master only banks'!$F$15 - '[7]master only banks'!F$17)</f>
        <v>2.5000534199448705E-3</v>
      </c>
      <c r="I54" s="129">
        <f>'[7]master only banks'!F34/('[7]master only banks'!$F$15 - '[7]master only banks'!F$20)</f>
        <v>2.8329983776846897E-3</v>
      </c>
      <c r="J54" s="3"/>
      <c r="K54" s="129">
        <f>'[7]master only banks'!G34/('[7]master only banks'!$G$15 - '[7]master only banks'!G$17)</f>
        <v>3.585811220830805E-3</v>
      </c>
      <c r="L54" s="129">
        <f>'[7]master only banks'!G34/('[7]master only banks'!$G$15 - '[7]master only banks'!G$22)</f>
        <v>4.1027583159755094E-3</v>
      </c>
      <c r="M54" s="129">
        <f>'[7]master only banks'!G34/('[7]master only banks'!$G$15 - '[7]master only banks'!G$20)</f>
        <v>3.721942281264315E-3</v>
      </c>
      <c r="O54" s="26">
        <f>'[7]master foreign claims'!H37/('[7]master foreign claims'!$H$14 - '[7]master foreign claims'!H$19)</f>
        <v>9.7179301364119734E-5</v>
      </c>
      <c r="P54" s="26">
        <f>'[7]master foreign claims'!H37/('[7]master foreign claims'!$H$14 - '[7]master foreign claims'!H$18)</f>
        <v>9.7305201936095508E-5</v>
      </c>
      <c r="Q54" s="26">
        <f>'[7]master foreign claims'!H37/('[7]master foreign claims'!$H$14 - '[7]master foreign claims'!H$21)</f>
        <v>9.4412404171409763E-5</v>
      </c>
      <c r="S54" s="129">
        <f>'[7]master only banks'!J34/('[7]master only banks'!$J$15 - '[7]master only banks'!J$27)</f>
        <v>0</v>
      </c>
      <c r="T54" s="129">
        <f>'[7]master only banks'!J34/('[7]master only banks'!$J$15 - '[7]master only banks'!J$28)</f>
        <v>0</v>
      </c>
      <c r="U54" s="129">
        <f>'[7]master only banks'!J34/('[7]master only banks'!$J$15 - '[7]master only banks'!J$26)</f>
        <v>0</v>
      </c>
    </row>
    <row r="55" spans="2:21">
      <c r="B55" s="145" t="s">
        <v>52</v>
      </c>
      <c r="C55" s="129">
        <f>'[7]master only banks'!E35/('[7]master only banks'!$E$15-'[7]master only banks'!E$19)</f>
        <v>3.1151506266950085E-3</v>
      </c>
      <c r="D55" s="129">
        <f>'[7]master only banks'!E35/('[7]master only banks'!$E$15-'[7]master only banks'!E$21)</f>
        <v>4.4137501298161805E-3</v>
      </c>
      <c r="E55" s="129">
        <f>'[7]master only banks'!E35/('[7]master only banks'!$E$15-'[7]master only banks'!E$22)</f>
        <v>3.2760348415940802E-3</v>
      </c>
      <c r="F55" s="3"/>
      <c r="G55" s="129">
        <f>'[7]master only banks'!F35/('[7]master only banks'!$F$15 - '[7]master only banks'!F$18)</f>
        <v>1.2854317732366512E-3</v>
      </c>
      <c r="H55" s="129">
        <f>'[7]master only banks'!F35/('[7]master only banks'!$F$15 - '[7]master only banks'!F$17)</f>
        <v>8.3335113998162349E-4</v>
      </c>
      <c r="I55" s="129">
        <f>'[7]master only banks'!F35/('[7]master only banks'!$F$15 - '[7]master only banks'!F$20)</f>
        <v>9.4433279256156324E-4</v>
      </c>
      <c r="J55" s="3"/>
      <c r="K55" s="129">
        <f>'[7]master only banks'!G35/('[7]master only banks'!$G$15 - '[7]master only banks'!G$17)</f>
        <v>3.9719755061510455E-3</v>
      </c>
      <c r="L55" s="129">
        <f>'[7]master only banks'!G35/('[7]master only banks'!$G$15 - '[7]master only banks'!G$22)</f>
        <v>4.5445938269267185E-3</v>
      </c>
      <c r="M55" s="129">
        <f>'[7]master only banks'!G35/('[7]master only banks'!$G$15 - '[7]master only banks'!G$20)</f>
        <v>4.1227668346312417E-3</v>
      </c>
      <c r="O55" s="26">
        <f>'[7]master foreign claims'!H38/('[7]master foreign claims'!$H$14 - '[7]master foreign claims'!H$19)</f>
        <v>0</v>
      </c>
      <c r="P55" s="26">
        <f>'[7]master foreign claims'!H38/('[7]master foreign claims'!$H$14 - '[7]master foreign claims'!H$18)</f>
        <v>0</v>
      </c>
      <c r="Q55" s="26">
        <f>'[7]master foreign claims'!H38/('[7]master foreign claims'!$H$14 - '[7]master foreign claims'!H$21)</f>
        <v>0</v>
      </c>
      <c r="S55" s="129">
        <f>'[7]master only banks'!J35/('[7]master only banks'!$J$15 - '[7]master only banks'!J$27)</f>
        <v>0</v>
      </c>
      <c r="T55" s="129">
        <f>'[7]master only banks'!J35/('[7]master only banks'!$J$15 - '[7]master only banks'!J$28)</f>
        <v>0</v>
      </c>
      <c r="U55" s="129">
        <f>'[7]master only banks'!J35/('[7]master only banks'!$J$15 - '[7]master only banks'!J$26)</f>
        <v>0</v>
      </c>
    </row>
    <row r="56" spans="2:21">
      <c r="B56" s="145" t="s">
        <v>53</v>
      </c>
      <c r="C56" s="129">
        <f>'[7]master only banks'!E36/('[7]master only banks'!$E$15-'[7]master only banks'!E$19)</f>
        <v>1.6125485597009456E-3</v>
      </c>
      <c r="D56" s="129">
        <f>'[7]master only banks'!E36/('[7]master only banks'!$E$15-'[7]master only banks'!E$21)</f>
        <v>2.2847647730813167E-3</v>
      </c>
      <c r="E56" s="129">
        <f>'[7]master only banks'!E36/('[7]master only banks'!$E$15-'[7]master only banks'!E$22)</f>
        <v>1.6958298003545826E-3</v>
      </c>
      <c r="F56" s="3"/>
      <c r="G56" s="129">
        <f>'[7]master only banks'!F36/('[7]master only banks'!$F$15 - '[7]master only banks'!F$18)</f>
        <v>8.8991430454845092E-4</v>
      </c>
      <c r="H56" s="129">
        <f>'[7]master only banks'!F36/('[7]master only banks'!$F$15 - '[7]master only banks'!F$17)</f>
        <v>5.7693540460266245E-4</v>
      </c>
      <c r="I56" s="129">
        <f>'[7]master only banks'!F36/('[7]master only banks'!$F$15 - '[7]master only banks'!F$20)</f>
        <v>6.5376885638877456E-4</v>
      </c>
      <c r="J56" s="3"/>
      <c r="K56" s="129">
        <f>'[7]master only banks'!G36/('[7]master only banks'!$G$15 - '[7]master only banks'!G$17)</f>
        <v>6.6199591769184089E-4</v>
      </c>
      <c r="L56" s="129">
        <f>'[7]master only banks'!G36/('[7]master only banks'!$G$15 - '[7]master only banks'!G$22)</f>
        <v>7.5743230448778638E-4</v>
      </c>
      <c r="M56" s="129">
        <f>'[7]master only banks'!G36/('[7]master only banks'!$G$15 - '[7]master only banks'!G$20)</f>
        <v>6.8712780577187354E-4</v>
      </c>
      <c r="O56" s="26">
        <f>'[7]master foreign claims'!H39/('[7]master foreign claims'!$H$14 - '[7]master foreign claims'!H$19)</f>
        <v>8.3296544026388344E-6</v>
      </c>
      <c r="P56" s="26">
        <f>'[7]master foreign claims'!H39/('[7]master foreign claims'!$H$14 - '[7]master foreign claims'!H$18)</f>
        <v>8.3404458802367578E-6</v>
      </c>
      <c r="Q56" s="26">
        <f>'[7]master foreign claims'!H39/('[7]master foreign claims'!$H$14 - '[7]master foreign claims'!H$21)</f>
        <v>8.0924917861208374E-6</v>
      </c>
      <c r="S56" s="129">
        <f>'[7]master only banks'!J36/('[7]master only banks'!$J$15 - '[7]master only banks'!J$27)</f>
        <v>0</v>
      </c>
      <c r="T56" s="129">
        <f>'[7]master only banks'!J36/('[7]master only banks'!$J$15 - '[7]master only banks'!J$28)</f>
        <v>0</v>
      </c>
      <c r="U56" s="129">
        <f>'[7]master only banks'!J36/('[7]master only banks'!$J$15 - '[7]master only banks'!J$26)</f>
        <v>0</v>
      </c>
    </row>
    <row r="58" spans="2:21">
      <c r="B58" s="171" t="s">
        <v>321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</row>
    <row r="59" spans="2:21">
      <c r="B59" s="172" t="s">
        <v>268</v>
      </c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</row>
    <row r="60" spans="2:21">
      <c r="B60" s="178" t="s">
        <v>319</v>
      </c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</row>
    <row r="62" spans="2:21">
      <c r="B62" s="124"/>
      <c r="C62" s="179" t="s">
        <v>7</v>
      </c>
      <c r="D62" s="179"/>
      <c r="E62" s="179"/>
      <c r="F62" s="125"/>
      <c r="G62" s="179" t="s">
        <v>8</v>
      </c>
      <c r="H62" s="179"/>
      <c r="I62" s="179"/>
      <c r="J62" s="126"/>
      <c r="K62" s="179" t="s">
        <v>9</v>
      </c>
      <c r="L62" s="179"/>
      <c r="M62" s="179"/>
      <c r="N62" s="126"/>
      <c r="O62" s="181" t="s">
        <v>10</v>
      </c>
      <c r="P62" s="181"/>
      <c r="Q62" s="181"/>
      <c r="R62" s="126"/>
      <c r="S62" s="179" t="s">
        <v>12</v>
      </c>
      <c r="T62" s="179"/>
      <c r="U62" s="179"/>
    </row>
    <row r="63" spans="2:21">
      <c r="C63" s="9" t="s">
        <v>272</v>
      </c>
      <c r="D63" s="141" t="s">
        <v>273</v>
      </c>
      <c r="E63" s="9" t="s">
        <v>274</v>
      </c>
      <c r="F63" s="9"/>
      <c r="G63" s="141" t="s">
        <v>275</v>
      </c>
      <c r="H63" s="9" t="s">
        <v>276</v>
      </c>
      <c r="I63" s="9" t="s">
        <v>277</v>
      </c>
      <c r="J63" s="9"/>
      <c r="K63" s="9" t="s">
        <v>276</v>
      </c>
      <c r="L63" s="9" t="s">
        <v>274</v>
      </c>
      <c r="M63" s="141" t="s">
        <v>277</v>
      </c>
      <c r="N63" s="9"/>
      <c r="O63" s="164" t="s">
        <v>272</v>
      </c>
      <c r="P63" s="164" t="s">
        <v>275</v>
      </c>
      <c r="Q63" s="164" t="s">
        <v>273</v>
      </c>
      <c r="R63" s="9"/>
      <c r="S63" s="141" t="s">
        <v>278</v>
      </c>
      <c r="T63" s="9" t="s">
        <v>279</v>
      </c>
      <c r="U63" s="9" t="s">
        <v>289</v>
      </c>
    </row>
    <row r="64" spans="2:21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165"/>
      <c r="P64" s="165"/>
      <c r="Q64" s="165"/>
      <c r="R64" s="34"/>
      <c r="S64" s="34"/>
      <c r="T64" s="34"/>
      <c r="U64" s="34"/>
    </row>
    <row r="65" spans="2:21">
      <c r="B65" s="140" t="s">
        <v>30</v>
      </c>
      <c r="C65" s="17">
        <f t="shared" ref="C65:E80" si="0">C37*C8</f>
        <v>3.7932209022289109E-3</v>
      </c>
      <c r="D65" s="17">
        <f t="shared" si="0"/>
        <v>3.7193336303812378E-2</v>
      </c>
      <c r="E65" s="17">
        <f t="shared" si="0"/>
        <v>7.9311797810109087E-3</v>
      </c>
      <c r="F65" s="17"/>
      <c r="G65" s="41">
        <f t="shared" ref="G65:I80" si="1">G37*G8</f>
        <v>1.6008997953451537E-2</v>
      </c>
      <c r="H65" s="134">
        <f t="shared" si="1"/>
        <v>1.5715743191283445E-3</v>
      </c>
      <c r="I65" s="17">
        <f t="shared" si="1"/>
        <v>5.1158295162537287E-3</v>
      </c>
      <c r="J65" s="17"/>
      <c r="K65" s="134">
        <f t="shared" ref="K65:M80" si="2">K37*K8</f>
        <v>1.9573274610660489E-4</v>
      </c>
      <c r="L65" s="17">
        <f t="shared" si="2"/>
        <v>8.6253088318014146E-4</v>
      </c>
      <c r="M65" s="17">
        <f t="shared" si="2"/>
        <v>3.7132506173708667E-4</v>
      </c>
      <c r="N65" s="17"/>
      <c r="O65" s="166">
        <f t="shared" ref="O65:Q80" si="3">O37*O8</f>
        <v>4.0225257160477509E-4</v>
      </c>
      <c r="P65" s="166">
        <f t="shared" si="3"/>
        <v>1.3163942684090771E-3</v>
      </c>
      <c r="Q65" s="166">
        <f t="shared" si="3"/>
        <v>1.1811568853781894E-4</v>
      </c>
      <c r="R65" s="17"/>
      <c r="S65" s="17">
        <f t="shared" ref="S65:U80" si="4">S37*S8</f>
        <v>8.0701408699270484E-5</v>
      </c>
      <c r="T65" s="17">
        <f t="shared" si="4"/>
        <v>2.4829666099468432E-7</v>
      </c>
      <c r="U65" s="17">
        <f t="shared" si="4"/>
        <v>9.6763188554039646E-5</v>
      </c>
    </row>
    <row r="66" spans="2:21">
      <c r="B66" s="43" t="s">
        <v>31</v>
      </c>
      <c r="C66" s="17">
        <f t="shared" si="0"/>
        <v>1.5483962515572779E-3</v>
      </c>
      <c r="D66" s="17">
        <f t="shared" si="0"/>
        <v>1.5182353994172129E-2</v>
      </c>
      <c r="E66" s="17">
        <f t="shared" si="0"/>
        <v>3.2375148613485792E-3</v>
      </c>
      <c r="F66" s="17"/>
      <c r="G66" s="167">
        <f t="shared" si="1"/>
        <v>0.22747456902201685</v>
      </c>
      <c r="H66" s="17">
        <f t="shared" si="1"/>
        <v>2.2330766233417773E-2</v>
      </c>
      <c r="I66" s="17">
        <f t="shared" si="1"/>
        <v>7.269168987238403E-2</v>
      </c>
      <c r="J66" s="17"/>
      <c r="K66" s="17">
        <f t="shared" si="2"/>
        <v>1.8954707406838706E-3</v>
      </c>
      <c r="L66" s="17">
        <f t="shared" si="2"/>
        <v>8.3527262786868301E-3</v>
      </c>
      <c r="M66" s="17">
        <f t="shared" si="2"/>
        <v>3.5959020848863937E-3</v>
      </c>
      <c r="N66" s="17"/>
      <c r="O66" s="166">
        <f t="shared" si="3"/>
        <v>9.1163490728002675E-4</v>
      </c>
      <c r="P66" s="168">
        <f t="shared" si="3"/>
        <v>2.9833767427201751E-3</v>
      </c>
      <c r="Q66" s="166">
        <f t="shared" si="3"/>
        <v>2.6768849317460242E-4</v>
      </c>
      <c r="R66" s="17"/>
      <c r="S66" s="17">
        <f t="shared" si="4"/>
        <v>5.1334357675669337E-2</v>
      </c>
      <c r="T66" s="17">
        <f t="shared" si="4"/>
        <v>1.5794209556704758E-4</v>
      </c>
      <c r="U66" s="17">
        <f t="shared" si="4"/>
        <v>6.1551293975320755E-2</v>
      </c>
    </row>
    <row r="67" spans="2:21">
      <c r="B67" s="43" t="s">
        <v>283</v>
      </c>
      <c r="C67" s="134">
        <f t="shared" si="0"/>
        <v>5.1111192023053208E-3</v>
      </c>
      <c r="D67" s="17">
        <f t="shared" si="0"/>
        <v>5.0115608945556486E-2</v>
      </c>
      <c r="E67" s="17">
        <f t="shared" si="0"/>
        <v>1.068675047420538E-2</v>
      </c>
      <c r="F67" s="17"/>
      <c r="G67" s="41">
        <f t="shared" si="1"/>
        <v>3.3646620853833038E-3</v>
      </c>
      <c r="H67" s="17">
        <f t="shared" si="1"/>
        <v>3.3030277980597601E-4</v>
      </c>
      <c r="I67" s="17">
        <f t="shared" si="1"/>
        <v>1.0752101823407756E-3</v>
      </c>
      <c r="J67" s="17"/>
      <c r="K67" s="17">
        <f t="shared" si="2"/>
        <v>6.891084430819726E-4</v>
      </c>
      <c r="L67" s="17">
        <f t="shared" si="2"/>
        <v>3.0366779490983145E-3</v>
      </c>
      <c r="M67" s="17">
        <f t="shared" si="2"/>
        <v>1.3073092789062264E-3</v>
      </c>
      <c r="N67" s="17"/>
      <c r="O67" s="168">
        <f t="shared" si="3"/>
        <v>2.0239311744420026E-3</v>
      </c>
      <c r="P67" s="166">
        <f t="shared" si="3"/>
        <v>6.6234291233012894E-3</v>
      </c>
      <c r="Q67" s="166">
        <f t="shared" si="3"/>
        <v>5.9429831180111178E-4</v>
      </c>
      <c r="R67" s="17"/>
      <c r="S67" s="17">
        <f t="shared" si="4"/>
        <v>9.1247820014521945E-5</v>
      </c>
      <c r="T67" s="17">
        <f t="shared" si="4"/>
        <v>2.8074514928330531E-7</v>
      </c>
      <c r="U67" s="17">
        <f t="shared" si="4"/>
        <v>1.0940862316434479E-4</v>
      </c>
    </row>
    <row r="68" spans="2:21">
      <c r="B68" s="43" t="s">
        <v>34</v>
      </c>
      <c r="C68" s="17">
        <f t="shared" si="0"/>
        <v>3.5463787300209611E-2</v>
      </c>
      <c r="D68" s="17">
        <f t="shared" si="0"/>
        <v>0.34772996397033129</v>
      </c>
      <c r="E68" s="17">
        <f t="shared" si="0"/>
        <v>7.4150617652723252E-2</v>
      </c>
      <c r="F68" s="17"/>
      <c r="G68" s="41">
        <f t="shared" si="1"/>
        <v>0.40114879780270135</v>
      </c>
      <c r="H68" s="17">
        <f t="shared" si="1"/>
        <v>3.9380050557131389E-2</v>
      </c>
      <c r="I68" s="134">
        <f t="shared" si="1"/>
        <v>0.1281909627433179</v>
      </c>
      <c r="J68" s="17"/>
      <c r="K68" s="17">
        <f t="shared" si="2"/>
        <v>1.9854262121518211E-3</v>
      </c>
      <c r="L68" s="17">
        <f t="shared" si="2"/>
        <v>8.749130936545552E-3</v>
      </c>
      <c r="M68" s="134">
        <f t="shared" si="2"/>
        <v>3.7665568253978901E-3</v>
      </c>
      <c r="N68" s="17"/>
      <c r="O68" s="166">
        <f t="shared" si="3"/>
        <v>5.055584483639996E-4</v>
      </c>
      <c r="P68" s="166">
        <f t="shared" si="3"/>
        <v>1.6544685870300481E-3</v>
      </c>
      <c r="Q68" s="166">
        <f t="shared" si="3"/>
        <v>1.484499750651596E-4</v>
      </c>
      <c r="R68" s="17"/>
      <c r="S68" s="17">
        <f t="shared" si="4"/>
        <v>1.0989082028759177E-3</v>
      </c>
      <c r="T68" s="17">
        <f t="shared" si="4"/>
        <v>3.3810467736757871E-6</v>
      </c>
      <c r="U68" s="17">
        <f t="shared" si="4"/>
        <v>1.3176208860828042E-3</v>
      </c>
    </row>
    <row r="69" spans="2:21">
      <c r="B69" s="43" t="s">
        <v>35</v>
      </c>
      <c r="C69" s="17">
        <f t="shared" si="0"/>
        <v>0.25808033711815281</v>
      </c>
      <c r="D69" s="134">
        <f t="shared" si="0"/>
        <v>2.5305324997540741</v>
      </c>
      <c r="E69" s="17">
        <f t="shared" si="0"/>
        <v>0.53961569979360224</v>
      </c>
      <c r="F69" s="17"/>
      <c r="G69" s="41">
        <f t="shared" si="1"/>
        <v>7.0264685051969755E-3</v>
      </c>
      <c r="H69" s="17">
        <f t="shared" si="1"/>
        <v>6.8977568046667845E-4</v>
      </c>
      <c r="I69" s="17">
        <f t="shared" si="1"/>
        <v>2.2453756992431816E-3</v>
      </c>
      <c r="J69" s="17"/>
      <c r="K69" s="17">
        <f t="shared" si="2"/>
        <v>1.1455682475146284E-3</v>
      </c>
      <c r="L69" s="17">
        <f t="shared" si="2"/>
        <v>5.0481486206388889E-3</v>
      </c>
      <c r="M69" s="17">
        <f t="shared" si="2"/>
        <v>2.1732602678589891E-3</v>
      </c>
      <c r="N69" s="17"/>
      <c r="O69" s="166">
        <f t="shared" si="3"/>
        <v>4.1805546792551395E-4</v>
      </c>
      <c r="P69" s="166">
        <f t="shared" si="3"/>
        <v>1.3681101395044222E-3</v>
      </c>
      <c r="Q69" s="168">
        <f t="shared" si="3"/>
        <v>1.2275598200410856E-4</v>
      </c>
      <c r="R69" s="17"/>
      <c r="S69" s="17">
        <f t="shared" si="4"/>
        <v>4.9084990884509516E-7</v>
      </c>
      <c r="T69" s="17">
        <f t="shared" si="4"/>
        <v>1.5102139526454639E-9</v>
      </c>
      <c r="U69" s="17">
        <f t="shared" si="4"/>
        <v>5.8854241886040917E-7</v>
      </c>
    </row>
    <row r="70" spans="2:21">
      <c r="B70" s="43" t="s">
        <v>36</v>
      </c>
      <c r="C70" s="17">
        <f t="shared" si="0"/>
        <v>6.8948756590827734E-2</v>
      </c>
      <c r="D70" s="17">
        <f t="shared" si="0"/>
        <v>0.67605719722399649</v>
      </c>
      <c r="E70" s="134">
        <f t="shared" si="0"/>
        <v>0.14416375905702922</v>
      </c>
      <c r="F70" s="17"/>
      <c r="G70" s="41">
        <f t="shared" si="1"/>
        <v>0.24633362791577973</v>
      </c>
      <c r="H70" s="17">
        <f t="shared" si="1"/>
        <v>2.4182125870450939E-2</v>
      </c>
      <c r="I70" s="17">
        <f t="shared" si="1"/>
        <v>7.8718283817739529E-2</v>
      </c>
      <c r="J70" s="17"/>
      <c r="K70" s="17">
        <f t="shared" si="2"/>
        <v>2.3787262840066631E-2</v>
      </c>
      <c r="L70" s="134">
        <f t="shared" si="2"/>
        <v>0.10482277101812189</v>
      </c>
      <c r="M70" s="17">
        <f t="shared" si="2"/>
        <v>4.512687334307007E-2</v>
      </c>
      <c r="N70" s="17"/>
      <c r="O70" s="166">
        <f t="shared" si="3"/>
        <v>2.0679284111748413E-3</v>
      </c>
      <c r="P70" s="166">
        <f t="shared" si="3"/>
        <v>6.7674125664148668E-3</v>
      </c>
      <c r="Q70" s="166">
        <f t="shared" si="3"/>
        <v>6.0721746826474443E-4</v>
      </c>
      <c r="R70" s="17"/>
      <c r="S70" s="17">
        <f t="shared" si="4"/>
        <v>2.2878047139812161E-6</v>
      </c>
      <c r="T70" s="17">
        <f t="shared" si="4"/>
        <v>7.0389635155720631E-9</v>
      </c>
      <c r="U70" s="17">
        <f t="shared" si="4"/>
        <v>2.7431402063714705E-6</v>
      </c>
    </row>
    <row r="71" spans="2:21">
      <c r="B71" s="43" t="s">
        <v>37</v>
      </c>
      <c r="C71" s="17">
        <f t="shared" si="0"/>
        <v>6.402787807983049E-4</v>
      </c>
      <c r="D71" s="17">
        <f t="shared" si="0"/>
        <v>6.2780693864765607E-3</v>
      </c>
      <c r="E71" s="17">
        <f t="shared" si="0"/>
        <v>1.3387477954405142E-3</v>
      </c>
      <c r="F71" s="17"/>
      <c r="G71" s="41">
        <f t="shared" si="1"/>
        <v>1.202213942113331E-2</v>
      </c>
      <c r="H71" s="17">
        <f t="shared" si="1"/>
        <v>1.1801916416111565E-3</v>
      </c>
      <c r="I71" s="17">
        <f t="shared" si="1"/>
        <v>3.8417904654607822E-3</v>
      </c>
      <c r="J71" s="17"/>
      <c r="K71" s="17">
        <f t="shared" si="2"/>
        <v>2.7574928384864087E-4</v>
      </c>
      <c r="L71" s="17">
        <f t="shared" si="2"/>
        <v>1.2151378758295257E-3</v>
      </c>
      <c r="M71" s="17">
        <f t="shared" si="2"/>
        <v>5.2312462725724162E-4</v>
      </c>
      <c r="N71" s="17"/>
      <c r="O71" s="166">
        <f t="shared" si="3"/>
        <v>4.3336257562982729E-4</v>
      </c>
      <c r="P71" s="166">
        <f t="shared" si="3"/>
        <v>1.4182035143397646E-3</v>
      </c>
      <c r="Q71" s="166">
        <f t="shared" si="3"/>
        <v>1.2725069426611978E-4</v>
      </c>
      <c r="R71" s="17"/>
      <c r="S71" s="17">
        <f t="shared" si="4"/>
        <v>9.5821419358902695E-5</v>
      </c>
      <c r="T71" s="17">
        <f t="shared" si="4"/>
        <v>2.9481689182461589E-7</v>
      </c>
      <c r="U71" s="17">
        <f t="shared" si="4"/>
        <v>1.1489249343208826E-4</v>
      </c>
    </row>
    <row r="72" spans="2:21">
      <c r="B72" s="140" t="s">
        <v>38</v>
      </c>
      <c r="C72" s="17">
        <f t="shared" si="0"/>
        <v>4.0138087191645036E-2</v>
      </c>
      <c r="D72" s="17">
        <f t="shared" si="0"/>
        <v>0.39356246682954388</v>
      </c>
      <c r="E72" s="17">
        <f t="shared" si="0"/>
        <v>8.3924030207618253E-2</v>
      </c>
      <c r="F72" s="17"/>
      <c r="G72" s="41">
        <f t="shared" si="1"/>
        <v>8.038961783930832E-4</v>
      </c>
      <c r="H72" s="17">
        <f t="shared" si="1"/>
        <v>7.891703108973184E-5</v>
      </c>
      <c r="I72" s="17">
        <f t="shared" si="1"/>
        <v>2.568927680161414E-4</v>
      </c>
      <c r="J72" s="17"/>
      <c r="K72" s="17">
        <f t="shared" si="2"/>
        <v>1.74419613921113E-3</v>
      </c>
      <c r="L72" s="17">
        <f t="shared" si="2"/>
        <v>7.6861080545704502E-3</v>
      </c>
      <c r="M72" s="17">
        <f t="shared" si="2"/>
        <v>3.3089186758837692E-3</v>
      </c>
      <c r="N72" s="17"/>
      <c r="O72" s="166">
        <f t="shared" si="3"/>
        <v>4.2600429715228745E-5</v>
      </c>
      <c r="P72" s="166">
        <f t="shared" si="3"/>
        <v>1.3941231322689982E-4</v>
      </c>
      <c r="Q72" s="166">
        <f t="shared" si="3"/>
        <v>1.250900415066849E-5</v>
      </c>
      <c r="R72" s="17"/>
      <c r="S72" s="17">
        <f t="shared" si="4"/>
        <v>1.0868632319918475E-6</v>
      </c>
      <c r="T72" s="17">
        <f t="shared" si="4"/>
        <v>3.3439876181976263E-9</v>
      </c>
      <c r="U72" s="17">
        <f t="shared" si="4"/>
        <v>1.3031786377061195E-6</v>
      </c>
    </row>
    <row r="73" spans="2:21">
      <c r="B73" s="140" t="s">
        <v>40</v>
      </c>
      <c r="C73" s="17">
        <f t="shared" si="0"/>
        <v>2.0641603103498441E-3</v>
      </c>
      <c r="D73" s="17">
        <f t="shared" si="0"/>
        <v>2.0239530095047028E-2</v>
      </c>
      <c r="E73" s="17">
        <f t="shared" si="0"/>
        <v>4.3159169845848134E-3</v>
      </c>
      <c r="F73" s="17"/>
      <c r="G73" s="41">
        <f t="shared" si="1"/>
        <v>3.2800301136498164E-2</v>
      </c>
      <c r="H73" s="17">
        <f t="shared" si="1"/>
        <v>3.2199461250279572E-3</v>
      </c>
      <c r="I73" s="17">
        <f t="shared" si="1"/>
        <v>1.0481652204842103E-2</v>
      </c>
      <c r="J73" s="17"/>
      <c r="K73" s="17">
        <f t="shared" si="2"/>
        <v>1.5271754211397817E-3</v>
      </c>
      <c r="L73" s="17">
        <f t="shared" si="2"/>
        <v>6.7297679666195164E-3</v>
      </c>
      <c r="M73" s="17">
        <f t="shared" si="2"/>
        <v>2.8972081515130539E-3</v>
      </c>
      <c r="N73" s="17"/>
      <c r="O73" s="166">
        <f t="shared" si="3"/>
        <v>4.9318480401593697E-4</v>
      </c>
      <c r="P73" s="166">
        <f t="shared" si="3"/>
        <v>1.613975136772815E-3</v>
      </c>
      <c r="Q73" s="166">
        <f t="shared" si="3"/>
        <v>1.4481663217299909E-4</v>
      </c>
      <c r="R73" s="17"/>
      <c r="S73" s="17">
        <f t="shared" si="4"/>
        <v>5.3541569200024293E-2</v>
      </c>
      <c r="T73" s="17">
        <f t="shared" si="4"/>
        <v>1.6473309538278283E-4</v>
      </c>
      <c r="U73" s="17">
        <f t="shared" si="4"/>
        <v>6.4197800750756234E-2</v>
      </c>
    </row>
    <row r="74" spans="2:21">
      <c r="B74" s="140" t="s">
        <v>41</v>
      </c>
      <c r="C74" s="17">
        <f t="shared" si="0"/>
        <v>5.5745965134532151E-3</v>
      </c>
      <c r="D74" s="17">
        <f t="shared" si="0"/>
        <v>5.4660102384517843E-2</v>
      </c>
      <c r="E74" s="17">
        <f t="shared" si="0"/>
        <v>1.1655827143843443E-2</v>
      </c>
      <c r="F74" s="17"/>
      <c r="G74" s="41">
        <f t="shared" si="1"/>
        <v>0.15379857175624045</v>
      </c>
      <c r="H74" s="17">
        <f t="shared" si="1"/>
        <v>1.5098127090372558E-2</v>
      </c>
      <c r="I74" s="17">
        <f t="shared" si="1"/>
        <v>4.9147815199676911E-2</v>
      </c>
      <c r="J74" s="17"/>
      <c r="K74" s="17">
        <f t="shared" si="2"/>
        <v>3.3629083802301518E-4</v>
      </c>
      <c r="L74" s="17">
        <f t="shared" si="2"/>
        <v>1.4819249169855347E-3</v>
      </c>
      <c r="M74" s="17">
        <f t="shared" si="2"/>
        <v>6.3797815477692802E-4</v>
      </c>
      <c r="N74" s="17"/>
      <c r="O74" s="166">
        <f t="shared" si="3"/>
        <v>3.5212996501754632E-6</v>
      </c>
      <c r="P74" s="166">
        <f t="shared" si="3"/>
        <v>1.1523652063550517E-5</v>
      </c>
      <c r="Q74" s="166">
        <f t="shared" si="3"/>
        <v>1.033979052188907E-6</v>
      </c>
      <c r="R74" s="17"/>
      <c r="S74" s="17">
        <f t="shared" si="4"/>
        <v>1.0975532139181672</v>
      </c>
      <c r="T74" s="17">
        <f t="shared" si="4"/>
        <v>3.376877834876368E-3</v>
      </c>
      <c r="U74" s="134">
        <f t="shared" si="4"/>
        <v>1.315996217392124</v>
      </c>
    </row>
    <row r="75" spans="2:21">
      <c r="B75" s="140" t="s">
        <v>42</v>
      </c>
      <c r="C75" s="17">
        <f t="shared" si="0"/>
        <v>3.6308497682566339E-4</v>
      </c>
      <c r="D75" s="17">
        <f t="shared" si="0"/>
        <v>3.5601252861397086E-3</v>
      </c>
      <c r="E75" s="17">
        <f t="shared" si="0"/>
        <v>7.5916807937454899E-4</v>
      </c>
      <c r="F75" s="17"/>
      <c r="G75" s="41">
        <f t="shared" si="1"/>
        <v>1.0571120701156974E-2</v>
      </c>
      <c r="H75" s="17">
        <f t="shared" si="1"/>
        <v>1.0377477632672505E-3</v>
      </c>
      <c r="I75" s="17">
        <f t="shared" si="1"/>
        <v>3.378103455325885E-3</v>
      </c>
      <c r="J75" s="17"/>
      <c r="K75" s="17">
        <f t="shared" si="2"/>
        <v>4.9980389556016059E-4</v>
      </c>
      <c r="L75" s="17">
        <f t="shared" si="2"/>
        <v>2.2024740572514426E-3</v>
      </c>
      <c r="M75" s="17">
        <f t="shared" si="2"/>
        <v>9.4817916811034038E-4</v>
      </c>
      <c r="N75" s="17"/>
      <c r="O75" s="166">
        <f t="shared" si="3"/>
        <v>1.532970725234666E-7</v>
      </c>
      <c r="P75" s="166">
        <f t="shared" si="3"/>
        <v>5.0167333133187739E-7</v>
      </c>
      <c r="Q75" s="166">
        <f t="shared" si="3"/>
        <v>4.5013482946062225E-8</v>
      </c>
      <c r="R75" s="17"/>
      <c r="S75" s="134">
        <f t="shared" si="4"/>
        <v>6.0713943933624845</v>
      </c>
      <c r="T75" s="17">
        <f t="shared" si="4"/>
        <v>1.868005750768734E-2</v>
      </c>
      <c r="U75" s="17">
        <f t="shared" si="4"/>
        <v>7.2797673540013932</v>
      </c>
    </row>
    <row r="76" spans="2:21">
      <c r="B76" s="140" t="s">
        <v>43</v>
      </c>
      <c r="C76" s="17">
        <f t="shared" si="0"/>
        <v>1.0509417487566024E-4</v>
      </c>
      <c r="D76" s="17">
        <f t="shared" si="0"/>
        <v>1.0304706977189951E-3</v>
      </c>
      <c r="E76" s="17">
        <f t="shared" si="0"/>
        <v>2.1973958711080639E-4</v>
      </c>
      <c r="F76" s="17"/>
      <c r="G76" s="41">
        <f t="shared" si="1"/>
        <v>3.8796137336162245E-2</v>
      </c>
      <c r="H76" s="17">
        <f t="shared" si="1"/>
        <v>3.8085464996729288E-3</v>
      </c>
      <c r="I76" s="17">
        <f t="shared" si="1"/>
        <v>1.2397679422413883E-2</v>
      </c>
      <c r="J76" s="17"/>
      <c r="K76" s="17">
        <f t="shared" si="2"/>
        <v>2.7160205520743223E-4</v>
      </c>
      <c r="L76" s="17">
        <f t="shared" si="2"/>
        <v>1.1968623810346822E-3</v>
      </c>
      <c r="M76" s="17">
        <f t="shared" si="2"/>
        <v>5.1525690986264753E-4</v>
      </c>
      <c r="N76" s="17"/>
      <c r="O76" s="166">
        <f t="shared" si="3"/>
        <v>5.0872470339123661E-7</v>
      </c>
      <c r="P76" s="166">
        <f t="shared" si="3"/>
        <v>1.6648303355045157E-6</v>
      </c>
      <c r="Q76" s="166">
        <f t="shared" si="3"/>
        <v>1.4937970036470573E-7</v>
      </c>
      <c r="R76" s="17"/>
      <c r="S76" s="17">
        <f t="shared" si="4"/>
        <v>1.5342448110984832</v>
      </c>
      <c r="T76" s="134">
        <f t="shared" si="4"/>
        <v>4.7204611404462037E-3</v>
      </c>
      <c r="U76" s="17">
        <f t="shared" si="4"/>
        <v>1.8396013444771686</v>
      </c>
    </row>
    <row r="77" spans="2:21">
      <c r="B77" s="140" t="s">
        <v>44</v>
      </c>
      <c r="C77" s="17">
        <f t="shared" si="0"/>
        <v>6.4471136188255142E-3</v>
      </c>
      <c r="D77" s="17">
        <f t="shared" si="0"/>
        <v>6.3215317851107747E-2</v>
      </c>
      <c r="E77" s="17">
        <f t="shared" si="0"/>
        <v>1.3480158023347106E-2</v>
      </c>
      <c r="F77" s="17"/>
      <c r="G77" s="41">
        <f t="shared" si="1"/>
        <v>9.9382555463600388E-3</v>
      </c>
      <c r="H77" s="17">
        <f t="shared" si="1"/>
        <v>9.7562053783802787E-4</v>
      </c>
      <c r="I77" s="17">
        <f t="shared" si="1"/>
        <v>3.1758652985010472E-3</v>
      </c>
      <c r="J77" s="17"/>
      <c r="K77" s="17">
        <f t="shared" si="2"/>
        <v>1.2058556798414718E-3</v>
      </c>
      <c r="L77" s="17">
        <f t="shared" si="2"/>
        <v>5.31381582903341E-3</v>
      </c>
      <c r="M77" s="17">
        <f t="shared" si="2"/>
        <v>2.2876317002126895E-3</v>
      </c>
      <c r="N77" s="17"/>
      <c r="O77" s="166">
        <f t="shared" si="3"/>
        <v>3.7102334707561686E-5</v>
      </c>
      <c r="P77" s="166">
        <f t="shared" si="3"/>
        <v>1.2141948666425776E-4</v>
      </c>
      <c r="Q77" s="166">
        <f t="shared" si="3"/>
        <v>1.0894567542131388E-5</v>
      </c>
      <c r="R77" s="17"/>
      <c r="S77" s="17">
        <f t="shared" si="4"/>
        <v>1.8539605836434388E-5</v>
      </c>
      <c r="T77" s="17">
        <f t="shared" si="4"/>
        <v>5.7041411042752132E-8</v>
      </c>
      <c r="U77" s="17">
        <f t="shared" si="4"/>
        <v>2.2229492696385748E-5</v>
      </c>
    </row>
    <row r="78" spans="2:21">
      <c r="B78" s="140" t="s">
        <v>45</v>
      </c>
      <c r="C78" s="17">
        <f t="shared" si="0"/>
        <v>3.6729430968429261E-2</v>
      </c>
      <c r="D78" s="17">
        <f t="shared" si="0"/>
        <v>0.360139868852281</v>
      </c>
      <c r="E78" s="17">
        <f t="shared" si="0"/>
        <v>7.6796930042663372E-2</v>
      </c>
      <c r="F78" s="17"/>
      <c r="G78" s="41">
        <f t="shared" si="1"/>
        <v>1.393265333240688E-2</v>
      </c>
      <c r="H78" s="17">
        <f t="shared" si="1"/>
        <v>1.3677433302318456E-3</v>
      </c>
      <c r="I78" s="17">
        <f t="shared" si="1"/>
        <v>4.452313590451216E-3</v>
      </c>
      <c r="J78" s="17"/>
      <c r="K78" s="17">
        <f t="shared" si="2"/>
        <v>6.2794108411847998E-3</v>
      </c>
      <c r="L78" s="17">
        <f t="shared" si="2"/>
        <v>2.7671331887144632E-2</v>
      </c>
      <c r="M78" s="17">
        <f t="shared" si="2"/>
        <v>1.1912685356212838E-2</v>
      </c>
      <c r="N78" s="17"/>
      <c r="O78" s="166">
        <f t="shared" si="3"/>
        <v>2.8184264789527435E-5</v>
      </c>
      <c r="P78" s="166">
        <f t="shared" si="3"/>
        <v>9.223459897407715E-5</v>
      </c>
      <c r="Q78" s="166">
        <f t="shared" si="3"/>
        <v>8.2759044355298309E-6</v>
      </c>
      <c r="R78" s="17"/>
      <c r="S78" s="17">
        <f t="shared" si="4"/>
        <v>0</v>
      </c>
      <c r="T78" s="17">
        <f t="shared" si="4"/>
        <v>0</v>
      </c>
      <c r="U78" s="17">
        <f t="shared" si="4"/>
        <v>0</v>
      </c>
    </row>
    <row r="79" spans="2:21">
      <c r="B79" s="140" t="s">
        <v>284</v>
      </c>
      <c r="C79" s="17">
        <f t="shared" si="0"/>
        <v>5.2825850803519623E-3</v>
      </c>
      <c r="D79" s="17">
        <f t="shared" si="0"/>
        <v>5.179686828457096E-2</v>
      </c>
      <c r="E79" s="17">
        <f t="shared" si="0"/>
        <v>1.1045265504083473E-2</v>
      </c>
      <c r="F79" s="17"/>
      <c r="G79" s="41">
        <f t="shared" si="1"/>
        <v>1.2613843009365664E-3</v>
      </c>
      <c r="H79" s="17">
        <f t="shared" si="1"/>
        <v>1.2382781106397552E-4</v>
      </c>
      <c r="I79" s="17">
        <f t="shared" si="1"/>
        <v>4.0308750471662662E-4</v>
      </c>
      <c r="J79" s="17"/>
      <c r="K79" s="17">
        <f t="shared" si="2"/>
        <v>5.7296502362027819E-4</v>
      </c>
      <c r="L79" s="17">
        <f t="shared" si="2"/>
        <v>2.5248714774857629E-3</v>
      </c>
      <c r="M79" s="17">
        <f t="shared" si="2"/>
        <v>1.0869733194930728E-3</v>
      </c>
      <c r="N79" s="17"/>
      <c r="O79" s="166">
        <f t="shared" si="3"/>
        <v>4.8775590767545861E-9</v>
      </c>
      <c r="P79" s="166">
        <f t="shared" si="3"/>
        <v>1.5962087667583696E-8</v>
      </c>
      <c r="Q79" s="166">
        <f t="shared" si="3"/>
        <v>1.4322251475891306E-9</v>
      </c>
      <c r="R79" s="17"/>
      <c r="S79" s="17">
        <f t="shared" si="4"/>
        <v>0</v>
      </c>
      <c r="T79" s="17">
        <f t="shared" si="4"/>
        <v>0</v>
      </c>
      <c r="U79" s="17">
        <f t="shared" si="4"/>
        <v>0</v>
      </c>
    </row>
    <row r="80" spans="2:21">
      <c r="B80" s="140" t="s">
        <v>48</v>
      </c>
      <c r="C80" s="17">
        <f t="shared" si="0"/>
        <v>1.8586595264540455E-4</v>
      </c>
      <c r="D80" s="17">
        <f t="shared" si="0"/>
        <v>1.8224551278062683E-3</v>
      </c>
      <c r="E80" s="17">
        <f t="shared" si="0"/>
        <v>3.8862389604922711E-4</v>
      </c>
      <c r="F80" s="17"/>
      <c r="G80" s="41">
        <f t="shared" si="1"/>
        <v>0</v>
      </c>
      <c r="H80" s="17">
        <f t="shared" si="1"/>
        <v>0</v>
      </c>
      <c r="I80" s="17">
        <f t="shared" si="1"/>
        <v>0</v>
      </c>
      <c r="J80" s="17"/>
      <c r="K80" s="17">
        <f t="shared" si="2"/>
        <v>4.022011915813747E-5</v>
      </c>
      <c r="L80" s="17">
        <f t="shared" si="2"/>
        <v>1.7723705199632002E-4</v>
      </c>
      <c r="M80" s="17">
        <f t="shared" si="2"/>
        <v>7.6301684447497824E-5</v>
      </c>
      <c r="N80" s="17"/>
      <c r="O80" s="166">
        <f t="shared" si="3"/>
        <v>4.4084976882300997E-5</v>
      </c>
      <c r="P80" s="166">
        <f t="shared" si="3"/>
        <v>1.4427057771013342E-4</v>
      </c>
      <c r="Q80" s="166">
        <f t="shared" si="3"/>
        <v>1.2944920097970108E-5</v>
      </c>
      <c r="R80" s="17"/>
      <c r="S80" s="17">
        <f t="shared" si="4"/>
        <v>0</v>
      </c>
      <c r="T80" s="17">
        <f t="shared" si="4"/>
        <v>0</v>
      </c>
      <c r="U80" s="17">
        <f t="shared" si="4"/>
        <v>0</v>
      </c>
    </row>
    <row r="81" spans="2:21">
      <c r="B81" s="140" t="s">
        <v>49</v>
      </c>
      <c r="C81" s="17">
        <f t="shared" ref="C81:E84" si="5">C53*C24</f>
        <v>1.5646243221629846E-4</v>
      </c>
      <c r="D81" s="17">
        <f t="shared" si="5"/>
        <v>1.5341473671922875E-3</v>
      </c>
      <c r="E81" s="17">
        <f t="shared" si="5"/>
        <v>3.2714458526592006E-4</v>
      </c>
      <c r="F81" s="17"/>
      <c r="G81" s="41">
        <f t="shared" ref="G81:I84" si="6">G53*G24</f>
        <v>1.1370395661082524E-2</v>
      </c>
      <c r="H81" s="17">
        <f t="shared" si="6"/>
        <v>1.1162111377141508E-3</v>
      </c>
      <c r="I81" s="17">
        <f t="shared" si="6"/>
        <v>3.6335194684629264E-3</v>
      </c>
      <c r="J81" s="17"/>
      <c r="K81" s="17">
        <f t="shared" ref="K81:M84" si="7">K53*K24</f>
        <v>9.7980243308362478E-5</v>
      </c>
      <c r="L81" s="17">
        <f t="shared" si="7"/>
        <v>4.3176723096164266E-4</v>
      </c>
      <c r="M81" s="17">
        <f t="shared" si="7"/>
        <v>1.8587855440232217E-4</v>
      </c>
      <c r="N81" s="17"/>
      <c r="O81" s="166">
        <f t="shared" ref="O81:Q84" si="8">O53*O24</f>
        <v>2.8988520026441437E-7</v>
      </c>
      <c r="P81" s="166">
        <f t="shared" si="8"/>
        <v>9.4866569678423074E-7</v>
      </c>
      <c r="Q81" s="166">
        <f t="shared" si="8"/>
        <v>8.5120624312121567E-8</v>
      </c>
      <c r="R81" s="17"/>
      <c r="S81" s="17">
        <f t="shared" ref="S81:U84" si="9">S53*S24</f>
        <v>7.2790947393441033E-8</v>
      </c>
      <c r="T81" s="17">
        <f t="shared" si="9"/>
        <v>2.2395828622746841E-10</v>
      </c>
      <c r="U81" s="17">
        <f t="shared" si="9"/>
        <v>8.7278329848068536E-8</v>
      </c>
    </row>
    <row r="82" spans="2:21">
      <c r="B82" s="140" t="s">
        <v>50</v>
      </c>
      <c r="C82" s="17">
        <f t="shared" si="5"/>
        <v>5.2188251500755913E-5</v>
      </c>
      <c r="D82" s="17">
        <f t="shared" si="5"/>
        <v>5.1171688631025539E-4</v>
      </c>
      <c r="E82" s="17">
        <f t="shared" si="5"/>
        <v>1.091195097195341E-4</v>
      </c>
      <c r="F82" s="17"/>
      <c r="G82" s="41">
        <f t="shared" si="6"/>
        <v>3.5343107419074505E-3</v>
      </c>
      <c r="H82" s="17">
        <f t="shared" si="6"/>
        <v>3.4695688099601902E-4</v>
      </c>
      <c r="I82" s="17">
        <f t="shared" si="6"/>
        <v>1.1294230448173994E-3</v>
      </c>
      <c r="J82" s="17"/>
      <c r="K82" s="17">
        <f t="shared" si="7"/>
        <v>1.7930893103747136E-4</v>
      </c>
      <c r="L82" s="17">
        <f t="shared" si="7"/>
        <v>7.9015644406073325E-4</v>
      </c>
      <c r="M82" s="17">
        <f t="shared" si="7"/>
        <v>3.4016740280768635E-4</v>
      </c>
      <c r="N82" s="17"/>
      <c r="O82" s="166">
        <f t="shared" si="8"/>
        <v>7.458304655809602E-7</v>
      </c>
      <c r="P82" s="166">
        <f t="shared" si="8"/>
        <v>2.4407723390773093E-6</v>
      </c>
      <c r="Q82" s="166">
        <f t="shared" si="8"/>
        <v>2.1900240096198163E-7</v>
      </c>
      <c r="R82" s="17"/>
      <c r="S82" s="17">
        <f t="shared" si="9"/>
        <v>0</v>
      </c>
      <c r="T82" s="17">
        <f t="shared" si="9"/>
        <v>0</v>
      </c>
      <c r="U82" s="17">
        <f t="shared" si="9"/>
        <v>0</v>
      </c>
    </row>
    <row r="83" spans="2:21">
      <c r="B83" s="140" t="s">
        <v>52</v>
      </c>
      <c r="C83" s="17">
        <f t="shared" si="5"/>
        <v>8.0058603561738507E-4</v>
      </c>
      <c r="D83" s="17">
        <f t="shared" si="5"/>
        <v>7.8499160556023927E-3</v>
      </c>
      <c r="E83" s="17">
        <f t="shared" si="5"/>
        <v>1.6739314535879628E-3</v>
      </c>
      <c r="F83" s="17"/>
      <c r="G83" s="41">
        <f t="shared" si="6"/>
        <v>2.7014979601519871E-4</v>
      </c>
      <c r="H83" s="17">
        <f t="shared" si="6"/>
        <v>2.6520115935408185E-5</v>
      </c>
      <c r="I83" s="17">
        <f t="shared" si="6"/>
        <v>8.6328969763314266E-5</v>
      </c>
      <c r="J83" s="17"/>
      <c r="K83" s="17">
        <f t="shared" si="7"/>
        <v>1.5135006917090858E-4</v>
      </c>
      <c r="L83" s="17">
        <f t="shared" si="7"/>
        <v>6.6695078584479194E-4</v>
      </c>
      <c r="M83" s="17">
        <f t="shared" si="7"/>
        <v>2.8712657895368655E-4</v>
      </c>
      <c r="N83" s="17"/>
      <c r="O83" s="166">
        <f t="shared" si="8"/>
        <v>0</v>
      </c>
      <c r="P83" s="166">
        <f t="shared" si="8"/>
        <v>0</v>
      </c>
      <c r="Q83" s="166">
        <f t="shared" si="8"/>
        <v>0</v>
      </c>
      <c r="R83" s="17"/>
      <c r="S83" s="17">
        <f t="shared" si="9"/>
        <v>0</v>
      </c>
      <c r="T83" s="17">
        <f t="shared" si="9"/>
        <v>0</v>
      </c>
      <c r="U83" s="17">
        <f t="shared" si="9"/>
        <v>0</v>
      </c>
    </row>
    <row r="84" spans="2:21">
      <c r="B84" s="142" t="s">
        <v>53</v>
      </c>
      <c r="C84" s="22">
        <f t="shared" si="5"/>
        <v>1.2556793984135788E-4</v>
      </c>
      <c r="D84" s="22">
        <f t="shared" si="5"/>
        <v>1.2312203100937845E-3</v>
      </c>
      <c r="E84" s="22">
        <f t="shared" si="5"/>
        <v>2.6254782710592365E-4</v>
      </c>
      <c r="F84" s="22"/>
      <c r="G84" s="169">
        <f t="shared" si="6"/>
        <v>7.578900667853609E-5</v>
      </c>
      <c r="H84" s="22">
        <f t="shared" si="6"/>
        <v>7.440069448103982E-6</v>
      </c>
      <c r="I84" s="22">
        <f t="shared" si="6"/>
        <v>2.4219107185906831E-5</v>
      </c>
      <c r="J84" s="22"/>
      <c r="K84" s="22">
        <f t="shared" si="7"/>
        <v>2.4608400135566247E-6</v>
      </c>
      <c r="L84" s="22">
        <f t="shared" si="7"/>
        <v>1.0844125740217173E-5</v>
      </c>
      <c r="M84" s="22">
        <f t="shared" si="7"/>
        <v>4.6684654874321614E-6</v>
      </c>
      <c r="N84" s="22"/>
      <c r="O84" s="170">
        <f t="shared" si="8"/>
        <v>8.5806019278266665E-9</v>
      </c>
      <c r="P84" s="170">
        <f t="shared" si="8"/>
        <v>2.8080504624813237E-8</v>
      </c>
      <c r="Q84" s="170">
        <f t="shared" si="8"/>
        <v>2.5195704796387991E-9</v>
      </c>
      <c r="R84" s="22"/>
      <c r="S84" s="22">
        <f t="shared" si="9"/>
        <v>0</v>
      </c>
      <c r="T84" s="22">
        <f t="shared" si="9"/>
        <v>0</v>
      </c>
      <c r="U84" s="22">
        <f t="shared" si="9"/>
        <v>0</v>
      </c>
    </row>
    <row r="85" spans="2:21">
      <c r="B85" s="140" t="s">
        <v>320</v>
      </c>
    </row>
    <row r="86" spans="2:21">
      <c r="B86" s="140" t="s">
        <v>286</v>
      </c>
    </row>
    <row r="87" spans="2:21">
      <c r="B87" s="140"/>
    </row>
    <row r="88" spans="2:21">
      <c r="B88" s="118" t="s">
        <v>292</v>
      </c>
    </row>
    <row r="90" spans="2:21">
      <c r="B90" s="2" t="s">
        <v>293</v>
      </c>
      <c r="C90" s="2"/>
      <c r="G90" s="11" t="s">
        <v>294</v>
      </c>
      <c r="H90" s="2" t="s">
        <v>295</v>
      </c>
      <c r="I90" s="2"/>
      <c r="L90" s="11" t="s">
        <v>296</v>
      </c>
      <c r="M90" s="2" t="s">
        <v>297</v>
      </c>
      <c r="N90" s="2"/>
      <c r="S90" s="11" t="s">
        <v>298</v>
      </c>
      <c r="T90" s="2" t="s">
        <v>299</v>
      </c>
    </row>
    <row r="91" spans="2:21">
      <c r="B91" s="2" t="s">
        <v>322</v>
      </c>
      <c r="C91" s="2"/>
      <c r="G91" s="2"/>
      <c r="H91" s="2" t="s">
        <v>311</v>
      </c>
      <c r="I91" s="2"/>
      <c r="L91" s="2"/>
      <c r="M91" s="2" t="s">
        <v>302</v>
      </c>
      <c r="N91" s="2"/>
      <c r="S91" s="2"/>
      <c r="T91" s="2" t="s">
        <v>303</v>
      </c>
    </row>
    <row r="92" spans="2:21">
      <c r="B92" s="3"/>
      <c r="C92" s="3" t="s">
        <v>304</v>
      </c>
      <c r="G92" s="3"/>
      <c r="H92" s="3" t="s">
        <v>305</v>
      </c>
      <c r="L92" s="3"/>
      <c r="M92" s="3" t="s">
        <v>306</v>
      </c>
      <c r="S92" s="3"/>
      <c r="T92" s="3" t="s">
        <v>307</v>
      </c>
    </row>
    <row r="93" spans="2:21">
      <c r="B93" s="148" t="s">
        <v>117</v>
      </c>
      <c r="C93" s="146">
        <v>0.25808033711815281</v>
      </c>
      <c r="F93" s="28"/>
      <c r="G93" s="43" t="s">
        <v>115</v>
      </c>
      <c r="H93" s="146">
        <v>2.3787262840066631E-2</v>
      </c>
      <c r="L93" s="145" t="s">
        <v>110</v>
      </c>
      <c r="M93" s="146">
        <v>6.0713943933624845</v>
      </c>
      <c r="S93" s="148" t="s">
        <v>119</v>
      </c>
      <c r="T93" s="146">
        <v>0.40114879780270135</v>
      </c>
    </row>
    <row r="94" spans="2:21" ht="13.5" customHeight="1">
      <c r="B94" s="145" t="s">
        <v>115</v>
      </c>
      <c r="C94" s="146">
        <v>6.8948756590827734E-2</v>
      </c>
      <c r="F94" s="28"/>
      <c r="G94" s="140" t="s">
        <v>121</v>
      </c>
      <c r="H94" s="146">
        <v>6.2794108411847998E-3</v>
      </c>
      <c r="L94" s="145" t="s">
        <v>114</v>
      </c>
      <c r="M94" s="146">
        <v>1.5342448110984832</v>
      </c>
      <c r="S94" s="148" t="s">
        <v>115</v>
      </c>
      <c r="T94" s="146">
        <v>0.24633362791577973</v>
      </c>
    </row>
    <row r="95" spans="2:21">
      <c r="B95" s="145" t="s">
        <v>111</v>
      </c>
      <c r="C95" s="146">
        <v>4.0138087191645036E-2</v>
      </c>
      <c r="F95" s="28"/>
      <c r="G95" s="43" t="s">
        <v>119</v>
      </c>
      <c r="H95" s="146">
        <v>1.9854262121518211E-3</v>
      </c>
      <c r="L95" s="145" t="s">
        <v>123</v>
      </c>
      <c r="M95" s="146">
        <v>1.0975532139181672</v>
      </c>
      <c r="S95" s="148" t="s">
        <v>127</v>
      </c>
      <c r="T95" s="146">
        <v>0.22747456902201685</v>
      </c>
    </row>
    <row r="96" spans="2:21">
      <c r="B96" s="148" t="s">
        <v>121</v>
      </c>
      <c r="C96" s="146">
        <v>3.6729430968429261E-2</v>
      </c>
      <c r="F96" s="28"/>
      <c r="G96" s="43" t="s">
        <v>127</v>
      </c>
      <c r="H96" s="146">
        <v>1.8954707406838706E-3</v>
      </c>
      <c r="L96" s="145" t="s">
        <v>125</v>
      </c>
      <c r="M96" s="146">
        <v>5.3541569200024293E-2</v>
      </c>
      <c r="S96" s="145" t="s">
        <v>123</v>
      </c>
      <c r="T96" s="146">
        <v>0.15379857175624045</v>
      </c>
    </row>
    <row r="97" spans="1:20">
      <c r="B97" s="145" t="s">
        <v>119</v>
      </c>
      <c r="C97" s="146">
        <v>3.5463787300209611E-2</v>
      </c>
      <c r="F97" s="28"/>
      <c r="G97" s="140" t="s">
        <v>111</v>
      </c>
      <c r="H97" s="146">
        <v>1.74419613921113E-3</v>
      </c>
      <c r="L97" s="148" t="s">
        <v>127</v>
      </c>
      <c r="M97" s="146">
        <v>5.1334357675669337E-2</v>
      </c>
      <c r="S97" s="145" t="s">
        <v>114</v>
      </c>
      <c r="T97" s="146">
        <v>3.8796137336162245E-2</v>
      </c>
    </row>
    <row r="98" spans="1:20">
      <c r="B98" s="145" t="s">
        <v>120</v>
      </c>
      <c r="C98" s="146">
        <v>6.4471136188255142E-3</v>
      </c>
      <c r="F98" s="28"/>
      <c r="G98" s="140" t="s">
        <v>125</v>
      </c>
      <c r="H98" s="146">
        <v>1.5271754211397817E-3</v>
      </c>
      <c r="L98" s="148" t="s">
        <v>119</v>
      </c>
      <c r="M98" s="146">
        <v>1.0989082028759177E-3</v>
      </c>
      <c r="S98" s="145" t="s">
        <v>125</v>
      </c>
      <c r="T98" s="146">
        <v>3.2800301136498164E-2</v>
      </c>
    </row>
    <row r="99" spans="1:20">
      <c r="A99" s="11" t="s">
        <v>308</v>
      </c>
      <c r="B99" s="145" t="s">
        <v>123</v>
      </c>
      <c r="C99" s="146">
        <v>5.5745965134532151E-3</v>
      </c>
      <c r="F99" s="28"/>
      <c r="G99" s="140" t="s">
        <v>120</v>
      </c>
      <c r="H99" s="146">
        <v>1.2058556798414718E-3</v>
      </c>
      <c r="L99" s="148" t="s">
        <v>194</v>
      </c>
      <c r="M99" s="146">
        <v>9.5821419358902695E-5</v>
      </c>
      <c r="S99" s="145" t="s">
        <v>122</v>
      </c>
      <c r="T99" s="146">
        <v>1.6008997953451537E-2</v>
      </c>
    </row>
    <row r="100" spans="1:20">
      <c r="A100" s="2"/>
      <c r="B100" s="145" t="s">
        <v>112</v>
      </c>
      <c r="C100" s="146">
        <v>5.2825850803519623E-3</v>
      </c>
      <c r="F100" s="28"/>
      <c r="G100" s="43" t="s">
        <v>117</v>
      </c>
      <c r="H100" s="146">
        <v>1.1455682475146284E-3</v>
      </c>
      <c r="L100" s="145" t="s">
        <v>122</v>
      </c>
      <c r="M100" s="146">
        <v>9.1247820014521945E-5</v>
      </c>
      <c r="S100" s="145" t="s">
        <v>121</v>
      </c>
      <c r="T100" s="146">
        <v>1.393265333240688E-2</v>
      </c>
    </row>
    <row r="101" spans="1:20">
      <c r="B101" s="145" t="s">
        <v>118</v>
      </c>
      <c r="C101" s="146">
        <v>5.1111192023053208E-3</v>
      </c>
      <c r="F101" s="28"/>
      <c r="G101" s="43" t="s">
        <v>118</v>
      </c>
      <c r="H101" s="146">
        <v>6.891084430819726E-4</v>
      </c>
      <c r="L101" s="148" t="s">
        <v>118</v>
      </c>
      <c r="M101" s="146">
        <v>9.1247820014521945E-5</v>
      </c>
      <c r="S101" s="148" t="s">
        <v>194</v>
      </c>
      <c r="T101" s="146">
        <v>1.202213942113331E-2</v>
      </c>
    </row>
    <row r="102" spans="1:20">
      <c r="B102" s="148" t="s">
        <v>122</v>
      </c>
      <c r="C102" s="146">
        <v>3.7932209022289109E-3</v>
      </c>
      <c r="F102" s="28"/>
      <c r="G102" s="140" t="s">
        <v>112</v>
      </c>
      <c r="H102" s="146">
        <v>5.7296502362027819E-4</v>
      </c>
      <c r="L102" s="145" t="s">
        <v>120</v>
      </c>
      <c r="M102" s="146">
        <v>1.8539605836434388E-5</v>
      </c>
      <c r="S102" s="145" t="s">
        <v>171</v>
      </c>
      <c r="T102" s="146">
        <v>1.1370395661082524E-2</v>
      </c>
    </row>
    <row r="103" spans="1:20">
      <c r="B103" s="148" t="s">
        <v>125</v>
      </c>
      <c r="C103" s="146">
        <v>2.0641603103498441E-3</v>
      </c>
      <c r="F103" s="28"/>
      <c r="G103" s="140" t="s">
        <v>110</v>
      </c>
      <c r="H103" s="146">
        <v>4.9980389556016059E-4</v>
      </c>
      <c r="L103" s="148" t="s">
        <v>115</v>
      </c>
      <c r="M103" s="146">
        <v>2.2878047139812161E-6</v>
      </c>
      <c r="S103" s="145" t="s">
        <v>110</v>
      </c>
      <c r="T103" s="146">
        <v>1.0571120701156974E-2</v>
      </c>
    </row>
    <row r="104" spans="1:20">
      <c r="B104" s="148" t="s">
        <v>127</v>
      </c>
      <c r="C104" s="146">
        <v>1.5483962515572779E-3</v>
      </c>
      <c r="F104" s="28"/>
      <c r="G104" s="140" t="s">
        <v>123</v>
      </c>
      <c r="H104" s="146">
        <v>3.3629083802301518E-4</v>
      </c>
      <c r="L104" s="145" t="s">
        <v>111</v>
      </c>
      <c r="M104" s="146">
        <v>1.0868632319918475E-6</v>
      </c>
      <c r="S104" s="145" t="s">
        <v>120</v>
      </c>
      <c r="T104" s="146">
        <v>9.9382555463600388E-3</v>
      </c>
    </row>
    <row r="105" spans="1:20">
      <c r="B105" s="145" t="s">
        <v>186</v>
      </c>
      <c r="C105" s="146">
        <v>8.0058603561738507E-4</v>
      </c>
      <c r="F105" s="28"/>
      <c r="G105" s="43" t="s">
        <v>194</v>
      </c>
      <c r="H105" s="146">
        <v>2.7574928384864087E-4</v>
      </c>
      <c r="L105" s="148" t="s">
        <v>117</v>
      </c>
      <c r="M105" s="146">
        <v>4.9084990884509516E-7</v>
      </c>
      <c r="S105" s="148" t="s">
        <v>117</v>
      </c>
      <c r="T105" s="146">
        <v>7.0264685051969755E-3</v>
      </c>
    </row>
    <row r="106" spans="1:20">
      <c r="B106" s="145" t="s">
        <v>194</v>
      </c>
      <c r="C106" s="146">
        <v>6.402787807983049E-4</v>
      </c>
      <c r="F106" s="28"/>
      <c r="G106" s="140" t="s">
        <v>114</v>
      </c>
      <c r="H106" s="146">
        <v>2.7160205520743223E-4</v>
      </c>
      <c r="L106" s="145" t="s">
        <v>171</v>
      </c>
      <c r="M106" s="146">
        <v>7.2790947393441033E-8</v>
      </c>
      <c r="S106" s="145" t="s">
        <v>113</v>
      </c>
      <c r="T106" s="146">
        <v>3.5343107419074505E-3</v>
      </c>
    </row>
    <row r="107" spans="1:20">
      <c r="B107" s="145" t="s">
        <v>110</v>
      </c>
      <c r="C107" s="146">
        <v>3.6308497682566339E-4</v>
      </c>
      <c r="F107" s="28"/>
      <c r="G107" s="140" t="s">
        <v>122</v>
      </c>
      <c r="H107" s="146">
        <v>1.9573274610660489E-4</v>
      </c>
      <c r="L107" s="145" t="s">
        <v>121</v>
      </c>
      <c r="M107" s="146">
        <v>0</v>
      </c>
      <c r="S107" s="148" t="s">
        <v>118</v>
      </c>
      <c r="T107" s="146">
        <v>3.3646620853833038E-3</v>
      </c>
    </row>
    <row r="108" spans="1:20">
      <c r="B108" s="145" t="s">
        <v>116</v>
      </c>
      <c r="C108" s="146">
        <v>1.8586595264540455E-4</v>
      </c>
      <c r="F108" s="28"/>
      <c r="G108" s="140" t="s">
        <v>113</v>
      </c>
      <c r="H108" s="146">
        <v>1.7930893103747136E-4</v>
      </c>
      <c r="L108" s="145" t="s">
        <v>112</v>
      </c>
      <c r="M108" s="146">
        <v>0</v>
      </c>
      <c r="S108" s="145" t="s">
        <v>112</v>
      </c>
      <c r="T108" s="146">
        <v>1.2613843009365664E-3</v>
      </c>
    </row>
    <row r="109" spans="1:20">
      <c r="B109" s="145" t="s">
        <v>171</v>
      </c>
      <c r="C109" s="146">
        <v>1.5646243221629846E-4</v>
      </c>
      <c r="F109" s="28"/>
      <c r="G109" s="140" t="s">
        <v>186</v>
      </c>
      <c r="H109" s="146">
        <v>1.5135006917090858E-4</v>
      </c>
      <c r="L109" s="145" t="s">
        <v>116</v>
      </c>
      <c r="M109" s="146">
        <v>0</v>
      </c>
      <c r="S109" s="145" t="s">
        <v>111</v>
      </c>
      <c r="T109" s="146">
        <v>8.038961783930832E-4</v>
      </c>
    </row>
    <row r="110" spans="1:20">
      <c r="B110" s="145" t="s">
        <v>124</v>
      </c>
      <c r="C110" s="146">
        <v>1.2556793984135788E-4</v>
      </c>
      <c r="F110" s="28"/>
      <c r="G110" s="140" t="s">
        <v>171</v>
      </c>
      <c r="H110" s="146">
        <v>9.7980243308362478E-5</v>
      </c>
      <c r="L110" s="145" t="s">
        <v>113</v>
      </c>
      <c r="M110" s="146">
        <v>0</v>
      </c>
      <c r="S110" s="145" t="s">
        <v>186</v>
      </c>
      <c r="T110" s="146">
        <v>2.7014979601519871E-4</v>
      </c>
    </row>
    <row r="111" spans="1:20">
      <c r="B111" s="148" t="s">
        <v>114</v>
      </c>
      <c r="C111" s="146">
        <v>1.0509417487566024E-4</v>
      </c>
      <c r="F111" s="28"/>
      <c r="G111" s="140" t="s">
        <v>116</v>
      </c>
      <c r="H111" s="146">
        <v>4.022011915813747E-5</v>
      </c>
      <c r="L111" s="145" t="s">
        <v>186</v>
      </c>
      <c r="M111" s="146">
        <v>0</v>
      </c>
      <c r="S111" s="145" t="s">
        <v>124</v>
      </c>
      <c r="T111" s="146">
        <v>7.578900667853609E-5</v>
      </c>
    </row>
    <row r="112" spans="1:20">
      <c r="B112" s="145" t="s">
        <v>113</v>
      </c>
      <c r="C112" s="146">
        <v>5.2188251500755913E-5</v>
      </c>
      <c r="F112" s="28"/>
      <c r="G112" s="142" t="s">
        <v>124</v>
      </c>
      <c r="H112" s="146">
        <v>2.4608400135566247E-6</v>
      </c>
      <c r="L112" s="152" t="s">
        <v>124</v>
      </c>
      <c r="M112" s="146">
        <v>0</v>
      </c>
      <c r="S112" s="145" t="s">
        <v>116</v>
      </c>
      <c r="T112" s="146">
        <v>0</v>
      </c>
    </row>
    <row r="113" spans="2:20">
      <c r="B113" s="43"/>
      <c r="C113" s="41"/>
      <c r="F113" s="28"/>
      <c r="G113" s="43"/>
      <c r="H113" s="41"/>
      <c r="L113" s="43"/>
      <c r="M113" s="41"/>
    </row>
    <row r="114" spans="2:20">
      <c r="B114" s="118" t="s">
        <v>316</v>
      </c>
      <c r="C114" s="41"/>
      <c r="F114" s="28"/>
      <c r="G114" s="43"/>
      <c r="H114" s="41"/>
      <c r="L114" s="43"/>
      <c r="M114" s="41"/>
    </row>
    <row r="115" spans="2:20">
      <c r="B115" s="11" t="s">
        <v>308</v>
      </c>
      <c r="F115" s="28"/>
    </row>
    <row r="116" spans="2:20">
      <c r="B116" s="2" t="s">
        <v>293</v>
      </c>
      <c r="C116" s="2"/>
      <c r="F116" s="28"/>
      <c r="G116" s="11" t="s">
        <v>294</v>
      </c>
      <c r="H116" s="2" t="s">
        <v>295</v>
      </c>
      <c r="L116" s="11" t="s">
        <v>296</v>
      </c>
      <c r="M116" s="2" t="s">
        <v>297</v>
      </c>
      <c r="S116" s="11" t="s">
        <v>298</v>
      </c>
      <c r="T116" s="2" t="s">
        <v>299</v>
      </c>
    </row>
    <row r="117" spans="2:20">
      <c r="B117" s="2" t="s">
        <v>315</v>
      </c>
      <c r="C117" s="2"/>
      <c r="F117" s="28"/>
      <c r="G117" s="2"/>
      <c r="H117" s="2" t="s">
        <v>311</v>
      </c>
      <c r="L117" s="2"/>
      <c r="M117" s="2" t="s">
        <v>302</v>
      </c>
      <c r="S117" s="2"/>
      <c r="T117" s="2" t="s">
        <v>303</v>
      </c>
    </row>
    <row r="118" spans="2:20">
      <c r="B118" s="3"/>
      <c r="C118" s="3" t="s">
        <v>304</v>
      </c>
      <c r="H118" s="1" t="s">
        <v>305</v>
      </c>
      <c r="L118" s="3"/>
      <c r="M118" s="3" t="s">
        <v>312</v>
      </c>
      <c r="S118" s="3"/>
      <c r="T118" s="3" t="s">
        <v>307</v>
      </c>
    </row>
    <row r="119" spans="2:20">
      <c r="B119" s="148" t="s">
        <v>117</v>
      </c>
      <c r="C119" s="146">
        <v>0.75042413454879764</v>
      </c>
      <c r="G119" s="148" t="s">
        <v>115</v>
      </c>
      <c r="H119" s="153">
        <v>0.13977040956301065</v>
      </c>
      <c r="I119" s="2"/>
      <c r="L119" s="145" t="s">
        <v>110</v>
      </c>
      <c r="M119" s="29">
        <v>13.369605890514814</v>
      </c>
      <c r="N119" s="2"/>
      <c r="S119" s="145" t="s">
        <v>123</v>
      </c>
      <c r="T119" s="29">
        <v>2.0156581715267108</v>
      </c>
    </row>
    <row r="120" spans="2:20">
      <c r="B120" s="148" t="s">
        <v>115</v>
      </c>
      <c r="C120" s="146">
        <v>0.69782484137141154</v>
      </c>
      <c r="G120" s="145" t="s">
        <v>121</v>
      </c>
      <c r="H120" s="153">
        <v>7.9654919746785777E-2</v>
      </c>
      <c r="I120" s="2"/>
      <c r="L120" s="145" t="s">
        <v>123</v>
      </c>
      <c r="M120" s="29">
        <v>5.0295149260607053</v>
      </c>
      <c r="N120" s="2"/>
      <c r="S120" s="148" t="s">
        <v>115</v>
      </c>
      <c r="T120" s="29">
        <v>1.8568353468235419</v>
      </c>
    </row>
    <row r="121" spans="2:20">
      <c r="B121" s="145" t="s">
        <v>121</v>
      </c>
      <c r="C121" s="146">
        <v>0.56493757238137587</v>
      </c>
      <c r="G121" s="145" t="s">
        <v>113</v>
      </c>
      <c r="H121" s="153">
        <v>5.0005122967942205E-2</v>
      </c>
      <c r="L121" s="145" t="s">
        <v>114</v>
      </c>
      <c r="M121" s="29">
        <v>5.0065210855572442</v>
      </c>
      <c r="S121" s="148" t="s">
        <v>119</v>
      </c>
      <c r="T121" s="29">
        <v>1.4425571323140878</v>
      </c>
    </row>
    <row r="122" spans="2:20">
      <c r="B122" s="145" t="s">
        <v>111</v>
      </c>
      <c r="C122" s="146">
        <v>0.44037307885453414</v>
      </c>
      <c r="D122" s="28"/>
      <c r="E122" s="28"/>
      <c r="F122" s="28"/>
      <c r="G122" s="145" t="s">
        <v>112</v>
      </c>
      <c r="H122" s="153">
        <v>4.0570847590487437E-2</v>
      </c>
      <c r="I122" s="28"/>
      <c r="J122" s="28"/>
      <c r="K122" s="28"/>
      <c r="L122" s="145" t="s">
        <v>125</v>
      </c>
      <c r="M122" s="29">
        <v>0.48732319911407534</v>
      </c>
      <c r="S122" s="145" t="s">
        <v>113</v>
      </c>
      <c r="T122" s="29">
        <v>0.91650417016642782</v>
      </c>
    </row>
    <row r="123" spans="2:20">
      <c r="B123" s="145" t="s">
        <v>112</v>
      </c>
      <c r="C123" s="146">
        <v>0.36125467795108684</v>
      </c>
      <c r="D123" s="111"/>
      <c r="E123" s="111"/>
      <c r="F123" s="111"/>
      <c r="G123" s="145" t="s">
        <v>186</v>
      </c>
      <c r="H123" s="153">
        <v>3.8104481998070275E-2</v>
      </c>
      <c r="I123" s="111"/>
      <c r="J123" s="111"/>
      <c r="K123" s="111"/>
      <c r="L123" s="148" t="s">
        <v>127</v>
      </c>
      <c r="M123" s="29">
        <v>0.15788703485691777</v>
      </c>
      <c r="S123" s="145" t="s">
        <v>114</v>
      </c>
      <c r="T123" s="29">
        <v>0.85233512438751802</v>
      </c>
    </row>
    <row r="124" spans="2:20">
      <c r="B124" s="148" t="s">
        <v>119</v>
      </c>
      <c r="C124" s="146">
        <v>0.30468038421710308</v>
      </c>
      <c r="D124" s="111"/>
      <c r="E124" s="111"/>
      <c r="F124" s="111"/>
      <c r="G124" s="145" t="s">
        <v>120</v>
      </c>
      <c r="H124" s="153">
        <v>3.5833681817190752E-2</v>
      </c>
      <c r="I124" s="111"/>
      <c r="J124" s="111"/>
      <c r="K124" s="111"/>
      <c r="L124" s="148" t="s">
        <v>119</v>
      </c>
      <c r="M124" s="29">
        <v>7.0523451427157269E-2</v>
      </c>
      <c r="S124" s="145" t="s">
        <v>110</v>
      </c>
      <c r="T124" s="29">
        <v>0.59725847685866407</v>
      </c>
    </row>
    <row r="125" spans="2:20">
      <c r="B125" s="145" t="s">
        <v>123</v>
      </c>
      <c r="C125" s="146">
        <v>0.27259577144459574</v>
      </c>
      <c r="D125" s="111"/>
      <c r="E125" s="111"/>
      <c r="F125" s="111"/>
      <c r="G125" s="145" t="s">
        <v>110</v>
      </c>
      <c r="H125" s="153">
        <v>3.1458143107010526E-2</v>
      </c>
      <c r="I125" s="111"/>
      <c r="J125" s="111"/>
      <c r="K125" s="111"/>
      <c r="L125" s="148" t="s">
        <v>118</v>
      </c>
      <c r="M125" s="29">
        <v>1.8069675443447189E-2</v>
      </c>
      <c r="S125" s="145" t="s">
        <v>121</v>
      </c>
      <c r="T125" s="29">
        <v>0.48982236628647124</v>
      </c>
    </row>
    <row r="126" spans="2:20">
      <c r="B126" s="145" t="s">
        <v>186</v>
      </c>
      <c r="C126" s="146">
        <v>0.25699753609242315</v>
      </c>
      <c r="D126" s="111"/>
      <c r="E126" s="111"/>
      <c r="F126" s="111"/>
      <c r="G126" s="145" t="s">
        <v>111</v>
      </c>
      <c r="H126" s="153">
        <v>3.1304003381663517E-2</v>
      </c>
      <c r="I126" s="111"/>
      <c r="J126" s="111"/>
      <c r="K126" s="111"/>
      <c r="L126" s="145" t="s">
        <v>120</v>
      </c>
      <c r="M126" s="29">
        <v>1.7133067740310232E-2</v>
      </c>
      <c r="S126" s="145" t="s">
        <v>171</v>
      </c>
      <c r="T126" s="29">
        <v>0.42695272816490565</v>
      </c>
    </row>
    <row r="127" spans="2:20">
      <c r="B127" s="145" t="s">
        <v>120</v>
      </c>
      <c r="C127" s="146">
        <v>0.24297782072275276</v>
      </c>
      <c r="D127" s="111"/>
      <c r="E127" s="111"/>
      <c r="F127" s="111"/>
      <c r="G127" s="148" t="s">
        <v>119</v>
      </c>
      <c r="H127" s="153">
        <v>2.4583211029833373E-2</v>
      </c>
      <c r="I127" s="111"/>
      <c r="J127" s="111"/>
      <c r="K127" s="111"/>
      <c r="L127" s="145" t="s">
        <v>122</v>
      </c>
      <c r="M127" s="29">
        <v>1.0967479680287131E-2</v>
      </c>
      <c r="S127" s="145" t="s">
        <v>120</v>
      </c>
      <c r="T127" s="29">
        <v>0.42468545531910362</v>
      </c>
    </row>
    <row r="128" spans="2:20">
      <c r="B128" s="148" t="s">
        <v>118</v>
      </c>
      <c r="C128" s="146">
        <v>0.10284808152957448</v>
      </c>
      <c r="D128" s="111"/>
      <c r="E128" s="111"/>
      <c r="F128" s="111"/>
      <c r="G128" s="145" t="s">
        <v>123</v>
      </c>
      <c r="H128" s="153">
        <v>2.2831251014393993E-2</v>
      </c>
      <c r="I128" s="111"/>
      <c r="J128" s="111"/>
      <c r="K128" s="111"/>
      <c r="L128" s="148" t="s">
        <v>194</v>
      </c>
      <c r="M128" s="29">
        <v>9.5559461521806405E-3</v>
      </c>
      <c r="S128" s="145" t="s">
        <v>125</v>
      </c>
      <c r="T128" s="29">
        <v>0.40835500060785973</v>
      </c>
    </row>
    <row r="129" spans="1:20">
      <c r="A129" s="2"/>
      <c r="B129" s="145" t="s">
        <v>116</v>
      </c>
      <c r="C129" s="146">
        <v>7.9242787248164193E-2</v>
      </c>
      <c r="D129" s="111"/>
      <c r="E129" s="111"/>
      <c r="F129" s="111"/>
      <c r="G129" s="145" t="s">
        <v>125</v>
      </c>
      <c r="H129" s="153">
        <v>2.1343954401696855E-2</v>
      </c>
      <c r="I129" s="111"/>
      <c r="J129" s="111"/>
      <c r="K129" s="111"/>
      <c r="L129" s="148" t="s">
        <v>115</v>
      </c>
      <c r="M129" s="29">
        <v>5.2855914908679366E-3</v>
      </c>
      <c r="S129" s="148" t="s">
        <v>127</v>
      </c>
      <c r="T129" s="29">
        <v>0.35582483110579455</v>
      </c>
    </row>
    <row r="130" spans="1:20">
      <c r="B130" s="145" t="s">
        <v>113</v>
      </c>
      <c r="C130" s="146">
        <v>7.9111590580534769E-2</v>
      </c>
      <c r="D130" s="111"/>
      <c r="E130" s="111"/>
      <c r="F130" s="111"/>
      <c r="G130" s="145" t="s">
        <v>114</v>
      </c>
      <c r="H130" s="153">
        <v>1.7274843700860083E-2</v>
      </c>
      <c r="I130" s="111"/>
      <c r="J130" s="111"/>
      <c r="K130" s="111"/>
      <c r="L130" s="145" t="s">
        <v>111</v>
      </c>
      <c r="M130" s="29">
        <v>3.0132196243741979E-3</v>
      </c>
      <c r="S130" s="145" t="s">
        <v>112</v>
      </c>
      <c r="T130" s="29">
        <v>0.24850908889880144</v>
      </c>
    </row>
    <row r="131" spans="1:20">
      <c r="B131" s="145" t="s">
        <v>110</v>
      </c>
      <c r="C131" s="146">
        <v>7.8628068870357545E-2</v>
      </c>
      <c r="D131" s="111"/>
      <c r="E131" s="111"/>
      <c r="F131" s="111"/>
      <c r="G131" s="148" t="s">
        <v>117</v>
      </c>
      <c r="H131" s="153">
        <v>1.7049027604842094E-2</v>
      </c>
      <c r="I131" s="111"/>
      <c r="J131" s="111"/>
      <c r="K131" s="111"/>
      <c r="L131" s="148" t="s">
        <v>117</v>
      </c>
      <c r="M131" s="29">
        <v>1.3608322872821416E-3</v>
      </c>
      <c r="S131" s="145" t="s">
        <v>186</v>
      </c>
      <c r="T131" s="29">
        <v>0.21016268746413153</v>
      </c>
    </row>
    <row r="132" spans="1:20">
      <c r="B132" s="145" t="s">
        <v>124</v>
      </c>
      <c r="C132" s="146">
        <v>7.7869245602529336E-2</v>
      </c>
      <c r="D132" s="111"/>
      <c r="E132" s="111"/>
      <c r="F132" s="111"/>
      <c r="G132" s="148" t="s">
        <v>118</v>
      </c>
      <c r="H132" s="153">
        <v>1.2877802832728781E-2</v>
      </c>
      <c r="I132" s="111"/>
      <c r="J132" s="111"/>
      <c r="K132" s="111"/>
      <c r="L132" s="145" t="s">
        <v>171</v>
      </c>
      <c r="M132" s="29">
        <v>1.0090281127678796E-3</v>
      </c>
      <c r="S132" s="148" t="s">
        <v>117</v>
      </c>
      <c r="T132" s="29">
        <v>0.17431157354675081</v>
      </c>
    </row>
    <row r="133" spans="1:20">
      <c r="B133" s="145" t="s">
        <v>125</v>
      </c>
      <c r="C133" s="146">
        <v>7.276831812429696E-2</v>
      </c>
      <c r="D133" s="111"/>
      <c r="E133" s="111"/>
      <c r="F133" s="111"/>
      <c r="G133" s="145" t="s">
        <v>116</v>
      </c>
      <c r="H133" s="153">
        <v>1.2570174137578584E-2</v>
      </c>
      <c r="I133" s="111"/>
      <c r="J133" s="111"/>
      <c r="K133" s="111"/>
      <c r="L133" s="145" t="s">
        <v>112</v>
      </c>
      <c r="M133" s="29">
        <v>0</v>
      </c>
      <c r="S133" s="145" t="s">
        <v>122</v>
      </c>
      <c r="T133" s="29">
        <v>0.16537725499071146</v>
      </c>
    </row>
    <row r="134" spans="1:20">
      <c r="B134" s="145" t="s">
        <v>122</v>
      </c>
      <c r="C134" s="146">
        <v>5.7183329026639806E-2</v>
      </c>
      <c r="D134" s="111"/>
      <c r="E134" s="111"/>
      <c r="F134" s="111"/>
      <c r="G134" s="145" t="s">
        <v>171</v>
      </c>
      <c r="H134" s="153">
        <v>9.6004749754091175E-3</v>
      </c>
      <c r="I134" s="111"/>
      <c r="J134" s="111"/>
      <c r="K134" s="111"/>
      <c r="L134" s="145" t="s">
        <v>121</v>
      </c>
      <c r="M134" s="29">
        <v>0</v>
      </c>
      <c r="S134" s="148" t="s">
        <v>118</v>
      </c>
      <c r="T134" s="29">
        <v>0.11747278212949303</v>
      </c>
    </row>
    <row r="135" spans="1:20">
      <c r="B135" s="145" t="s">
        <v>171</v>
      </c>
      <c r="C135" s="146">
        <v>3.5576949378782662E-2</v>
      </c>
      <c r="D135" s="111"/>
      <c r="E135" s="111"/>
      <c r="F135" s="111"/>
      <c r="G135" s="148" t="s">
        <v>127</v>
      </c>
      <c r="H135" s="153">
        <v>7.867918048174152E-3</v>
      </c>
      <c r="I135" s="111"/>
      <c r="J135" s="111"/>
      <c r="K135" s="111"/>
      <c r="L135" s="145" t="s">
        <v>186</v>
      </c>
      <c r="M135" s="29">
        <v>0</v>
      </c>
      <c r="S135" s="148" t="s">
        <v>194</v>
      </c>
      <c r="T135" s="29">
        <v>0.1145936883560115</v>
      </c>
    </row>
    <row r="136" spans="1:20">
      <c r="B136" s="145" t="s">
        <v>114</v>
      </c>
      <c r="C136" s="146">
        <v>3.1512084128101817E-2</v>
      </c>
      <c r="D136" s="111"/>
      <c r="E136" s="111"/>
      <c r="F136" s="111"/>
      <c r="G136" s="145" t="s">
        <v>122</v>
      </c>
      <c r="H136" s="153">
        <v>4.4295224577708204E-3</v>
      </c>
      <c r="I136" s="111"/>
      <c r="J136" s="111"/>
      <c r="K136" s="111"/>
      <c r="L136" s="145" t="s">
        <v>116</v>
      </c>
      <c r="M136" s="29">
        <v>0</v>
      </c>
      <c r="S136" s="145" t="s">
        <v>111</v>
      </c>
      <c r="T136" s="29">
        <v>8.7734568533978943E-2</v>
      </c>
    </row>
    <row r="137" spans="1:20">
      <c r="B137" s="148" t="s">
        <v>127</v>
      </c>
      <c r="C137" s="146">
        <v>2.0853672319838045E-2</v>
      </c>
      <c r="D137" s="111"/>
      <c r="E137" s="111"/>
      <c r="F137" s="111"/>
      <c r="G137" s="148" t="s">
        <v>194</v>
      </c>
      <c r="H137" s="153">
        <v>4.2039590145704899E-3</v>
      </c>
      <c r="I137" s="111"/>
      <c r="J137" s="111"/>
      <c r="K137" s="111"/>
      <c r="L137" s="145" t="s">
        <v>124</v>
      </c>
      <c r="M137" s="29">
        <v>0</v>
      </c>
      <c r="S137" s="145" t="s">
        <v>124</v>
      </c>
      <c r="T137" s="29">
        <v>8.5164387504695738E-2</v>
      </c>
    </row>
    <row r="138" spans="1:20">
      <c r="B138" s="148" t="s">
        <v>194</v>
      </c>
      <c r="C138" s="146">
        <v>1.8785641734260804E-2</v>
      </c>
      <c r="D138" s="111"/>
      <c r="E138" s="111"/>
      <c r="F138" s="111"/>
      <c r="G138" s="145" t="s">
        <v>124</v>
      </c>
      <c r="H138" s="153">
        <v>3.7173039104784113E-3</v>
      </c>
      <c r="I138" s="111"/>
      <c r="J138" s="111"/>
      <c r="K138" s="111"/>
      <c r="L138" s="145" t="s">
        <v>113</v>
      </c>
      <c r="M138" s="29">
        <v>0</v>
      </c>
    </row>
    <row r="139" spans="1:20">
      <c r="B139" s="28"/>
      <c r="C139" s="28"/>
      <c r="D139" s="111"/>
      <c r="E139" s="111"/>
      <c r="F139" s="111"/>
      <c r="G139" s="28"/>
      <c r="H139" s="28"/>
      <c r="I139" s="111"/>
      <c r="J139" s="111"/>
      <c r="K139" s="111"/>
    </row>
    <row r="140" spans="1:20">
      <c r="B140" s="28"/>
      <c r="C140" s="28"/>
      <c r="D140" s="111"/>
      <c r="E140" s="111"/>
      <c r="F140" s="111"/>
      <c r="G140" s="28"/>
      <c r="H140" s="28"/>
      <c r="I140" s="111"/>
      <c r="J140" s="111"/>
      <c r="K140" s="111"/>
      <c r="S140" s="142"/>
      <c r="T140" s="17"/>
    </row>
    <row r="141" spans="1:20">
      <c r="D141" s="111"/>
      <c r="E141" s="111"/>
      <c r="F141" s="111"/>
      <c r="I141" s="111"/>
      <c r="J141" s="111"/>
      <c r="K141" s="111"/>
      <c r="L141" s="28"/>
    </row>
    <row r="142" spans="1:20">
      <c r="D142" s="111"/>
      <c r="E142" s="111"/>
      <c r="F142" s="111"/>
      <c r="I142" s="111"/>
      <c r="J142" s="111"/>
      <c r="K142" s="111"/>
      <c r="L142" s="28"/>
      <c r="Q142" s="140"/>
      <c r="R142" s="17"/>
    </row>
    <row r="143" spans="1:20">
      <c r="D143" s="111"/>
      <c r="E143" s="111"/>
      <c r="F143" s="111"/>
      <c r="I143" s="111"/>
      <c r="J143" s="111"/>
      <c r="K143" s="111"/>
      <c r="Q143" s="140"/>
      <c r="R143" s="17"/>
    </row>
    <row r="144" spans="1:20">
      <c r="D144" s="111"/>
      <c r="E144" s="111"/>
      <c r="F144" s="111"/>
      <c r="I144" s="111"/>
      <c r="J144" s="111"/>
      <c r="K144" s="111"/>
    </row>
    <row r="145" spans="4:11">
      <c r="D145" s="111"/>
      <c r="E145" s="111"/>
      <c r="F145" s="111"/>
      <c r="I145" s="111"/>
      <c r="J145" s="111"/>
      <c r="K145" s="111"/>
    </row>
    <row r="146" spans="4:11">
      <c r="D146" s="28"/>
      <c r="E146" s="28"/>
      <c r="F146" s="28"/>
      <c r="I146" s="28"/>
      <c r="J146" s="28"/>
      <c r="K146" s="28"/>
    </row>
  </sheetData>
  <mergeCells count="26">
    <mergeCell ref="B1:U1"/>
    <mergeCell ref="B2:U2"/>
    <mergeCell ref="B3:U3"/>
    <mergeCell ref="C5:E5"/>
    <mergeCell ref="G5:I5"/>
    <mergeCell ref="K5:M5"/>
    <mergeCell ref="O5:Q5"/>
    <mergeCell ref="S5:U5"/>
    <mergeCell ref="C34:E34"/>
    <mergeCell ref="G34:I34"/>
    <mergeCell ref="K34:M34"/>
    <mergeCell ref="O34:Q34"/>
    <mergeCell ref="S34:U34"/>
    <mergeCell ref="W5:Y5"/>
    <mergeCell ref="AA5:AC5"/>
    <mergeCell ref="AE5:AG5"/>
    <mergeCell ref="AI5:AK5"/>
    <mergeCell ref="AM5:AO5"/>
    <mergeCell ref="B58:U58"/>
    <mergeCell ref="B59:U59"/>
    <mergeCell ref="B60:U60"/>
    <mergeCell ref="C62:E62"/>
    <mergeCell ref="G62:I62"/>
    <mergeCell ref="K62:M62"/>
    <mergeCell ref="O62:Q62"/>
    <mergeCell ref="S62:U62"/>
  </mergeCells>
  <pageMargins left="0.75" right="0.75" top="1" bottom="1" header="0.5" footer="0.5"/>
  <pageSetup scale="24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36"/>
  <sheetViews>
    <sheetView workbookViewId="0">
      <selection activeCell="F1" sqref="F1"/>
    </sheetView>
  </sheetViews>
  <sheetFormatPr defaultRowHeight="12.75"/>
  <cols>
    <col min="1" max="1" width="21.5703125" style="1" customWidth="1"/>
    <col min="2" max="2" width="11.28515625" style="1" customWidth="1"/>
    <col min="3" max="4" width="0.140625" style="1" customWidth="1"/>
    <col min="5" max="5" width="8.42578125" style="1" bestFit="1" customWidth="1"/>
    <col min="6" max="10" width="9.140625" style="1"/>
    <col min="11" max="12" width="10" style="1" customWidth="1"/>
    <col min="13" max="14" width="9.140625" style="1"/>
    <col min="15" max="15" width="8.7109375" style="1" customWidth="1"/>
    <col min="16" max="256" width="9.140625" style="1"/>
    <col min="257" max="257" width="21.5703125" style="1" customWidth="1"/>
    <col min="258" max="258" width="11.28515625" style="1" customWidth="1"/>
    <col min="259" max="260" width="0.140625" style="1" customWidth="1"/>
    <col min="261" max="261" width="8.42578125" style="1" bestFit="1" customWidth="1"/>
    <col min="262" max="266" width="9.140625" style="1"/>
    <col min="267" max="268" width="10" style="1" customWidth="1"/>
    <col min="269" max="270" width="9.140625" style="1"/>
    <col min="271" max="271" width="8.7109375" style="1" customWidth="1"/>
    <col min="272" max="512" width="9.140625" style="1"/>
    <col min="513" max="513" width="21.5703125" style="1" customWidth="1"/>
    <col min="514" max="514" width="11.28515625" style="1" customWidth="1"/>
    <col min="515" max="516" width="0.140625" style="1" customWidth="1"/>
    <col min="517" max="517" width="8.42578125" style="1" bestFit="1" customWidth="1"/>
    <col min="518" max="522" width="9.140625" style="1"/>
    <col min="523" max="524" width="10" style="1" customWidth="1"/>
    <col min="525" max="526" width="9.140625" style="1"/>
    <col min="527" max="527" width="8.7109375" style="1" customWidth="1"/>
    <col min="528" max="768" width="9.140625" style="1"/>
    <col min="769" max="769" width="21.5703125" style="1" customWidth="1"/>
    <col min="770" max="770" width="11.28515625" style="1" customWidth="1"/>
    <col min="771" max="772" width="0.140625" style="1" customWidth="1"/>
    <col min="773" max="773" width="8.42578125" style="1" bestFit="1" customWidth="1"/>
    <col min="774" max="778" width="9.140625" style="1"/>
    <col min="779" max="780" width="10" style="1" customWidth="1"/>
    <col min="781" max="782" width="9.140625" style="1"/>
    <col min="783" max="783" width="8.7109375" style="1" customWidth="1"/>
    <col min="784" max="1024" width="9.140625" style="1"/>
    <col min="1025" max="1025" width="21.5703125" style="1" customWidth="1"/>
    <col min="1026" max="1026" width="11.28515625" style="1" customWidth="1"/>
    <col min="1027" max="1028" width="0.140625" style="1" customWidth="1"/>
    <col min="1029" max="1029" width="8.42578125" style="1" bestFit="1" customWidth="1"/>
    <col min="1030" max="1034" width="9.140625" style="1"/>
    <col min="1035" max="1036" width="10" style="1" customWidth="1"/>
    <col min="1037" max="1038" width="9.140625" style="1"/>
    <col min="1039" max="1039" width="8.7109375" style="1" customWidth="1"/>
    <col min="1040" max="1280" width="9.140625" style="1"/>
    <col min="1281" max="1281" width="21.5703125" style="1" customWidth="1"/>
    <col min="1282" max="1282" width="11.28515625" style="1" customWidth="1"/>
    <col min="1283" max="1284" width="0.140625" style="1" customWidth="1"/>
    <col min="1285" max="1285" width="8.42578125" style="1" bestFit="1" customWidth="1"/>
    <col min="1286" max="1290" width="9.140625" style="1"/>
    <col min="1291" max="1292" width="10" style="1" customWidth="1"/>
    <col min="1293" max="1294" width="9.140625" style="1"/>
    <col min="1295" max="1295" width="8.7109375" style="1" customWidth="1"/>
    <col min="1296" max="1536" width="9.140625" style="1"/>
    <col min="1537" max="1537" width="21.5703125" style="1" customWidth="1"/>
    <col min="1538" max="1538" width="11.28515625" style="1" customWidth="1"/>
    <col min="1539" max="1540" width="0.140625" style="1" customWidth="1"/>
    <col min="1541" max="1541" width="8.42578125" style="1" bestFit="1" customWidth="1"/>
    <col min="1542" max="1546" width="9.140625" style="1"/>
    <col min="1547" max="1548" width="10" style="1" customWidth="1"/>
    <col min="1549" max="1550" width="9.140625" style="1"/>
    <col min="1551" max="1551" width="8.7109375" style="1" customWidth="1"/>
    <col min="1552" max="1792" width="9.140625" style="1"/>
    <col min="1793" max="1793" width="21.5703125" style="1" customWidth="1"/>
    <col min="1794" max="1794" width="11.28515625" style="1" customWidth="1"/>
    <col min="1795" max="1796" width="0.140625" style="1" customWidth="1"/>
    <col min="1797" max="1797" width="8.42578125" style="1" bestFit="1" customWidth="1"/>
    <col min="1798" max="1802" width="9.140625" style="1"/>
    <col min="1803" max="1804" width="10" style="1" customWidth="1"/>
    <col min="1805" max="1806" width="9.140625" style="1"/>
    <col min="1807" max="1807" width="8.7109375" style="1" customWidth="1"/>
    <col min="1808" max="2048" width="9.140625" style="1"/>
    <col min="2049" max="2049" width="21.5703125" style="1" customWidth="1"/>
    <col min="2050" max="2050" width="11.28515625" style="1" customWidth="1"/>
    <col min="2051" max="2052" width="0.140625" style="1" customWidth="1"/>
    <col min="2053" max="2053" width="8.42578125" style="1" bestFit="1" customWidth="1"/>
    <col min="2054" max="2058" width="9.140625" style="1"/>
    <col min="2059" max="2060" width="10" style="1" customWidth="1"/>
    <col min="2061" max="2062" width="9.140625" style="1"/>
    <col min="2063" max="2063" width="8.7109375" style="1" customWidth="1"/>
    <col min="2064" max="2304" width="9.140625" style="1"/>
    <col min="2305" max="2305" width="21.5703125" style="1" customWidth="1"/>
    <col min="2306" max="2306" width="11.28515625" style="1" customWidth="1"/>
    <col min="2307" max="2308" width="0.140625" style="1" customWidth="1"/>
    <col min="2309" max="2309" width="8.42578125" style="1" bestFit="1" customWidth="1"/>
    <col min="2310" max="2314" width="9.140625" style="1"/>
    <col min="2315" max="2316" width="10" style="1" customWidth="1"/>
    <col min="2317" max="2318" width="9.140625" style="1"/>
    <col min="2319" max="2319" width="8.7109375" style="1" customWidth="1"/>
    <col min="2320" max="2560" width="9.140625" style="1"/>
    <col min="2561" max="2561" width="21.5703125" style="1" customWidth="1"/>
    <col min="2562" max="2562" width="11.28515625" style="1" customWidth="1"/>
    <col min="2563" max="2564" width="0.140625" style="1" customWidth="1"/>
    <col min="2565" max="2565" width="8.42578125" style="1" bestFit="1" customWidth="1"/>
    <col min="2566" max="2570" width="9.140625" style="1"/>
    <col min="2571" max="2572" width="10" style="1" customWidth="1"/>
    <col min="2573" max="2574" width="9.140625" style="1"/>
    <col min="2575" max="2575" width="8.7109375" style="1" customWidth="1"/>
    <col min="2576" max="2816" width="9.140625" style="1"/>
    <col min="2817" max="2817" width="21.5703125" style="1" customWidth="1"/>
    <col min="2818" max="2818" width="11.28515625" style="1" customWidth="1"/>
    <col min="2819" max="2820" width="0.140625" style="1" customWidth="1"/>
    <col min="2821" max="2821" width="8.42578125" style="1" bestFit="1" customWidth="1"/>
    <col min="2822" max="2826" width="9.140625" style="1"/>
    <col min="2827" max="2828" width="10" style="1" customWidth="1"/>
    <col min="2829" max="2830" width="9.140625" style="1"/>
    <col min="2831" max="2831" width="8.7109375" style="1" customWidth="1"/>
    <col min="2832" max="3072" width="9.140625" style="1"/>
    <col min="3073" max="3073" width="21.5703125" style="1" customWidth="1"/>
    <col min="3074" max="3074" width="11.28515625" style="1" customWidth="1"/>
    <col min="3075" max="3076" width="0.140625" style="1" customWidth="1"/>
    <col min="3077" max="3077" width="8.42578125" style="1" bestFit="1" customWidth="1"/>
    <col min="3078" max="3082" width="9.140625" style="1"/>
    <col min="3083" max="3084" width="10" style="1" customWidth="1"/>
    <col min="3085" max="3086" width="9.140625" style="1"/>
    <col min="3087" max="3087" width="8.7109375" style="1" customWidth="1"/>
    <col min="3088" max="3328" width="9.140625" style="1"/>
    <col min="3329" max="3329" width="21.5703125" style="1" customWidth="1"/>
    <col min="3330" max="3330" width="11.28515625" style="1" customWidth="1"/>
    <col min="3331" max="3332" width="0.140625" style="1" customWidth="1"/>
    <col min="3333" max="3333" width="8.42578125" style="1" bestFit="1" customWidth="1"/>
    <col min="3334" max="3338" width="9.140625" style="1"/>
    <col min="3339" max="3340" width="10" style="1" customWidth="1"/>
    <col min="3341" max="3342" width="9.140625" style="1"/>
    <col min="3343" max="3343" width="8.7109375" style="1" customWidth="1"/>
    <col min="3344" max="3584" width="9.140625" style="1"/>
    <col min="3585" max="3585" width="21.5703125" style="1" customWidth="1"/>
    <col min="3586" max="3586" width="11.28515625" style="1" customWidth="1"/>
    <col min="3587" max="3588" width="0.140625" style="1" customWidth="1"/>
    <col min="3589" max="3589" width="8.42578125" style="1" bestFit="1" customWidth="1"/>
    <col min="3590" max="3594" width="9.140625" style="1"/>
    <col min="3595" max="3596" width="10" style="1" customWidth="1"/>
    <col min="3597" max="3598" width="9.140625" style="1"/>
    <col min="3599" max="3599" width="8.7109375" style="1" customWidth="1"/>
    <col min="3600" max="3840" width="9.140625" style="1"/>
    <col min="3841" max="3841" width="21.5703125" style="1" customWidth="1"/>
    <col min="3842" max="3842" width="11.28515625" style="1" customWidth="1"/>
    <col min="3843" max="3844" width="0.140625" style="1" customWidth="1"/>
    <col min="3845" max="3845" width="8.42578125" style="1" bestFit="1" customWidth="1"/>
    <col min="3846" max="3850" width="9.140625" style="1"/>
    <col min="3851" max="3852" width="10" style="1" customWidth="1"/>
    <col min="3853" max="3854" width="9.140625" style="1"/>
    <col min="3855" max="3855" width="8.7109375" style="1" customWidth="1"/>
    <col min="3856" max="4096" width="9.140625" style="1"/>
    <col min="4097" max="4097" width="21.5703125" style="1" customWidth="1"/>
    <col min="4098" max="4098" width="11.28515625" style="1" customWidth="1"/>
    <col min="4099" max="4100" width="0.140625" style="1" customWidth="1"/>
    <col min="4101" max="4101" width="8.42578125" style="1" bestFit="1" customWidth="1"/>
    <col min="4102" max="4106" width="9.140625" style="1"/>
    <col min="4107" max="4108" width="10" style="1" customWidth="1"/>
    <col min="4109" max="4110" width="9.140625" style="1"/>
    <col min="4111" max="4111" width="8.7109375" style="1" customWidth="1"/>
    <col min="4112" max="4352" width="9.140625" style="1"/>
    <col min="4353" max="4353" width="21.5703125" style="1" customWidth="1"/>
    <col min="4354" max="4354" width="11.28515625" style="1" customWidth="1"/>
    <col min="4355" max="4356" width="0.140625" style="1" customWidth="1"/>
    <col min="4357" max="4357" width="8.42578125" style="1" bestFit="1" customWidth="1"/>
    <col min="4358" max="4362" width="9.140625" style="1"/>
    <col min="4363" max="4364" width="10" style="1" customWidth="1"/>
    <col min="4365" max="4366" width="9.140625" style="1"/>
    <col min="4367" max="4367" width="8.7109375" style="1" customWidth="1"/>
    <col min="4368" max="4608" width="9.140625" style="1"/>
    <col min="4609" max="4609" width="21.5703125" style="1" customWidth="1"/>
    <col min="4610" max="4610" width="11.28515625" style="1" customWidth="1"/>
    <col min="4611" max="4612" width="0.140625" style="1" customWidth="1"/>
    <col min="4613" max="4613" width="8.42578125" style="1" bestFit="1" customWidth="1"/>
    <col min="4614" max="4618" width="9.140625" style="1"/>
    <col min="4619" max="4620" width="10" style="1" customWidth="1"/>
    <col min="4621" max="4622" width="9.140625" style="1"/>
    <col min="4623" max="4623" width="8.7109375" style="1" customWidth="1"/>
    <col min="4624" max="4864" width="9.140625" style="1"/>
    <col min="4865" max="4865" width="21.5703125" style="1" customWidth="1"/>
    <col min="4866" max="4866" width="11.28515625" style="1" customWidth="1"/>
    <col min="4867" max="4868" width="0.140625" style="1" customWidth="1"/>
    <col min="4869" max="4869" width="8.42578125" style="1" bestFit="1" customWidth="1"/>
    <col min="4870" max="4874" width="9.140625" style="1"/>
    <col min="4875" max="4876" width="10" style="1" customWidth="1"/>
    <col min="4877" max="4878" width="9.140625" style="1"/>
    <col min="4879" max="4879" width="8.7109375" style="1" customWidth="1"/>
    <col min="4880" max="5120" width="9.140625" style="1"/>
    <col min="5121" max="5121" width="21.5703125" style="1" customWidth="1"/>
    <col min="5122" max="5122" width="11.28515625" style="1" customWidth="1"/>
    <col min="5123" max="5124" width="0.140625" style="1" customWidth="1"/>
    <col min="5125" max="5125" width="8.42578125" style="1" bestFit="1" customWidth="1"/>
    <col min="5126" max="5130" width="9.140625" style="1"/>
    <col min="5131" max="5132" width="10" style="1" customWidth="1"/>
    <col min="5133" max="5134" width="9.140625" style="1"/>
    <col min="5135" max="5135" width="8.7109375" style="1" customWidth="1"/>
    <col min="5136" max="5376" width="9.140625" style="1"/>
    <col min="5377" max="5377" width="21.5703125" style="1" customWidth="1"/>
    <col min="5378" max="5378" width="11.28515625" style="1" customWidth="1"/>
    <col min="5379" max="5380" width="0.140625" style="1" customWidth="1"/>
    <col min="5381" max="5381" width="8.42578125" style="1" bestFit="1" customWidth="1"/>
    <col min="5382" max="5386" width="9.140625" style="1"/>
    <col min="5387" max="5388" width="10" style="1" customWidth="1"/>
    <col min="5389" max="5390" width="9.140625" style="1"/>
    <col min="5391" max="5391" width="8.7109375" style="1" customWidth="1"/>
    <col min="5392" max="5632" width="9.140625" style="1"/>
    <col min="5633" max="5633" width="21.5703125" style="1" customWidth="1"/>
    <col min="5634" max="5634" width="11.28515625" style="1" customWidth="1"/>
    <col min="5635" max="5636" width="0.140625" style="1" customWidth="1"/>
    <col min="5637" max="5637" width="8.42578125" style="1" bestFit="1" customWidth="1"/>
    <col min="5638" max="5642" width="9.140625" style="1"/>
    <col min="5643" max="5644" width="10" style="1" customWidth="1"/>
    <col min="5645" max="5646" width="9.140625" style="1"/>
    <col min="5647" max="5647" width="8.7109375" style="1" customWidth="1"/>
    <col min="5648" max="5888" width="9.140625" style="1"/>
    <col min="5889" max="5889" width="21.5703125" style="1" customWidth="1"/>
    <col min="5890" max="5890" width="11.28515625" style="1" customWidth="1"/>
    <col min="5891" max="5892" width="0.140625" style="1" customWidth="1"/>
    <col min="5893" max="5893" width="8.42578125" style="1" bestFit="1" customWidth="1"/>
    <col min="5894" max="5898" width="9.140625" style="1"/>
    <col min="5899" max="5900" width="10" style="1" customWidth="1"/>
    <col min="5901" max="5902" width="9.140625" style="1"/>
    <col min="5903" max="5903" width="8.7109375" style="1" customWidth="1"/>
    <col min="5904" max="6144" width="9.140625" style="1"/>
    <col min="6145" max="6145" width="21.5703125" style="1" customWidth="1"/>
    <col min="6146" max="6146" width="11.28515625" style="1" customWidth="1"/>
    <col min="6147" max="6148" width="0.140625" style="1" customWidth="1"/>
    <col min="6149" max="6149" width="8.42578125" style="1" bestFit="1" customWidth="1"/>
    <col min="6150" max="6154" width="9.140625" style="1"/>
    <col min="6155" max="6156" width="10" style="1" customWidth="1"/>
    <col min="6157" max="6158" width="9.140625" style="1"/>
    <col min="6159" max="6159" width="8.7109375" style="1" customWidth="1"/>
    <col min="6160" max="6400" width="9.140625" style="1"/>
    <col min="6401" max="6401" width="21.5703125" style="1" customWidth="1"/>
    <col min="6402" max="6402" width="11.28515625" style="1" customWidth="1"/>
    <col min="6403" max="6404" width="0.140625" style="1" customWidth="1"/>
    <col min="6405" max="6405" width="8.42578125" style="1" bestFit="1" customWidth="1"/>
    <col min="6406" max="6410" width="9.140625" style="1"/>
    <col min="6411" max="6412" width="10" style="1" customWidth="1"/>
    <col min="6413" max="6414" width="9.140625" style="1"/>
    <col min="6415" max="6415" width="8.7109375" style="1" customWidth="1"/>
    <col min="6416" max="6656" width="9.140625" style="1"/>
    <col min="6657" max="6657" width="21.5703125" style="1" customWidth="1"/>
    <col min="6658" max="6658" width="11.28515625" style="1" customWidth="1"/>
    <col min="6659" max="6660" width="0.140625" style="1" customWidth="1"/>
    <col min="6661" max="6661" width="8.42578125" style="1" bestFit="1" customWidth="1"/>
    <col min="6662" max="6666" width="9.140625" style="1"/>
    <col min="6667" max="6668" width="10" style="1" customWidth="1"/>
    <col min="6669" max="6670" width="9.140625" style="1"/>
    <col min="6671" max="6671" width="8.7109375" style="1" customWidth="1"/>
    <col min="6672" max="6912" width="9.140625" style="1"/>
    <col min="6913" max="6913" width="21.5703125" style="1" customWidth="1"/>
    <col min="6914" max="6914" width="11.28515625" style="1" customWidth="1"/>
    <col min="6915" max="6916" width="0.140625" style="1" customWidth="1"/>
    <col min="6917" max="6917" width="8.42578125" style="1" bestFit="1" customWidth="1"/>
    <col min="6918" max="6922" width="9.140625" style="1"/>
    <col min="6923" max="6924" width="10" style="1" customWidth="1"/>
    <col min="6925" max="6926" width="9.140625" style="1"/>
    <col min="6927" max="6927" width="8.7109375" style="1" customWidth="1"/>
    <col min="6928" max="7168" width="9.140625" style="1"/>
    <col min="7169" max="7169" width="21.5703125" style="1" customWidth="1"/>
    <col min="7170" max="7170" width="11.28515625" style="1" customWidth="1"/>
    <col min="7171" max="7172" width="0.140625" style="1" customWidth="1"/>
    <col min="7173" max="7173" width="8.42578125" style="1" bestFit="1" customWidth="1"/>
    <col min="7174" max="7178" width="9.140625" style="1"/>
    <col min="7179" max="7180" width="10" style="1" customWidth="1"/>
    <col min="7181" max="7182" width="9.140625" style="1"/>
    <col min="7183" max="7183" width="8.7109375" style="1" customWidth="1"/>
    <col min="7184" max="7424" width="9.140625" style="1"/>
    <col min="7425" max="7425" width="21.5703125" style="1" customWidth="1"/>
    <col min="7426" max="7426" width="11.28515625" style="1" customWidth="1"/>
    <col min="7427" max="7428" width="0.140625" style="1" customWidth="1"/>
    <col min="7429" max="7429" width="8.42578125" style="1" bestFit="1" customWidth="1"/>
    <col min="7430" max="7434" width="9.140625" style="1"/>
    <col min="7435" max="7436" width="10" style="1" customWidth="1"/>
    <col min="7437" max="7438" width="9.140625" style="1"/>
    <col min="7439" max="7439" width="8.7109375" style="1" customWidth="1"/>
    <col min="7440" max="7680" width="9.140625" style="1"/>
    <col min="7681" max="7681" width="21.5703125" style="1" customWidth="1"/>
    <col min="7682" max="7682" width="11.28515625" style="1" customWidth="1"/>
    <col min="7683" max="7684" width="0.140625" style="1" customWidth="1"/>
    <col min="7685" max="7685" width="8.42578125" style="1" bestFit="1" customWidth="1"/>
    <col min="7686" max="7690" width="9.140625" style="1"/>
    <col min="7691" max="7692" width="10" style="1" customWidth="1"/>
    <col min="7693" max="7694" width="9.140625" style="1"/>
    <col min="7695" max="7695" width="8.7109375" style="1" customWidth="1"/>
    <col min="7696" max="7936" width="9.140625" style="1"/>
    <col min="7937" max="7937" width="21.5703125" style="1" customWidth="1"/>
    <col min="7938" max="7938" width="11.28515625" style="1" customWidth="1"/>
    <col min="7939" max="7940" width="0.140625" style="1" customWidth="1"/>
    <col min="7941" max="7941" width="8.42578125" style="1" bestFit="1" customWidth="1"/>
    <col min="7942" max="7946" width="9.140625" style="1"/>
    <col min="7947" max="7948" width="10" style="1" customWidth="1"/>
    <col min="7949" max="7950" width="9.140625" style="1"/>
    <col min="7951" max="7951" width="8.7109375" style="1" customWidth="1"/>
    <col min="7952" max="8192" width="9.140625" style="1"/>
    <col min="8193" max="8193" width="21.5703125" style="1" customWidth="1"/>
    <col min="8194" max="8194" width="11.28515625" style="1" customWidth="1"/>
    <col min="8195" max="8196" width="0.140625" style="1" customWidth="1"/>
    <col min="8197" max="8197" width="8.42578125" style="1" bestFit="1" customWidth="1"/>
    <col min="8198" max="8202" width="9.140625" style="1"/>
    <col min="8203" max="8204" width="10" style="1" customWidth="1"/>
    <col min="8205" max="8206" width="9.140625" style="1"/>
    <col min="8207" max="8207" width="8.7109375" style="1" customWidth="1"/>
    <col min="8208" max="8448" width="9.140625" style="1"/>
    <col min="8449" max="8449" width="21.5703125" style="1" customWidth="1"/>
    <col min="8450" max="8450" width="11.28515625" style="1" customWidth="1"/>
    <col min="8451" max="8452" width="0.140625" style="1" customWidth="1"/>
    <col min="8453" max="8453" width="8.42578125" style="1" bestFit="1" customWidth="1"/>
    <col min="8454" max="8458" width="9.140625" style="1"/>
    <col min="8459" max="8460" width="10" style="1" customWidth="1"/>
    <col min="8461" max="8462" width="9.140625" style="1"/>
    <col min="8463" max="8463" width="8.7109375" style="1" customWidth="1"/>
    <col min="8464" max="8704" width="9.140625" style="1"/>
    <col min="8705" max="8705" width="21.5703125" style="1" customWidth="1"/>
    <col min="8706" max="8706" width="11.28515625" style="1" customWidth="1"/>
    <col min="8707" max="8708" width="0.140625" style="1" customWidth="1"/>
    <col min="8709" max="8709" width="8.42578125" style="1" bestFit="1" customWidth="1"/>
    <col min="8710" max="8714" width="9.140625" style="1"/>
    <col min="8715" max="8716" width="10" style="1" customWidth="1"/>
    <col min="8717" max="8718" width="9.140625" style="1"/>
    <col min="8719" max="8719" width="8.7109375" style="1" customWidth="1"/>
    <col min="8720" max="8960" width="9.140625" style="1"/>
    <col min="8961" max="8961" width="21.5703125" style="1" customWidth="1"/>
    <col min="8962" max="8962" width="11.28515625" style="1" customWidth="1"/>
    <col min="8963" max="8964" width="0.140625" style="1" customWidth="1"/>
    <col min="8965" max="8965" width="8.42578125" style="1" bestFit="1" customWidth="1"/>
    <col min="8966" max="8970" width="9.140625" style="1"/>
    <col min="8971" max="8972" width="10" style="1" customWidth="1"/>
    <col min="8973" max="8974" width="9.140625" style="1"/>
    <col min="8975" max="8975" width="8.7109375" style="1" customWidth="1"/>
    <col min="8976" max="9216" width="9.140625" style="1"/>
    <col min="9217" max="9217" width="21.5703125" style="1" customWidth="1"/>
    <col min="9218" max="9218" width="11.28515625" style="1" customWidth="1"/>
    <col min="9219" max="9220" width="0.140625" style="1" customWidth="1"/>
    <col min="9221" max="9221" width="8.42578125" style="1" bestFit="1" customWidth="1"/>
    <col min="9222" max="9226" width="9.140625" style="1"/>
    <col min="9227" max="9228" width="10" style="1" customWidth="1"/>
    <col min="9229" max="9230" width="9.140625" style="1"/>
    <col min="9231" max="9231" width="8.7109375" style="1" customWidth="1"/>
    <col min="9232" max="9472" width="9.140625" style="1"/>
    <col min="9473" max="9473" width="21.5703125" style="1" customWidth="1"/>
    <col min="9474" max="9474" width="11.28515625" style="1" customWidth="1"/>
    <col min="9475" max="9476" width="0.140625" style="1" customWidth="1"/>
    <col min="9477" max="9477" width="8.42578125" style="1" bestFit="1" customWidth="1"/>
    <col min="9478" max="9482" width="9.140625" style="1"/>
    <col min="9483" max="9484" width="10" style="1" customWidth="1"/>
    <col min="9485" max="9486" width="9.140625" style="1"/>
    <col min="9487" max="9487" width="8.7109375" style="1" customWidth="1"/>
    <col min="9488" max="9728" width="9.140625" style="1"/>
    <col min="9729" max="9729" width="21.5703125" style="1" customWidth="1"/>
    <col min="9730" max="9730" width="11.28515625" style="1" customWidth="1"/>
    <col min="9731" max="9732" width="0.140625" style="1" customWidth="1"/>
    <col min="9733" max="9733" width="8.42578125" style="1" bestFit="1" customWidth="1"/>
    <col min="9734" max="9738" width="9.140625" style="1"/>
    <col min="9739" max="9740" width="10" style="1" customWidth="1"/>
    <col min="9741" max="9742" width="9.140625" style="1"/>
    <col min="9743" max="9743" width="8.7109375" style="1" customWidth="1"/>
    <col min="9744" max="9984" width="9.140625" style="1"/>
    <col min="9985" max="9985" width="21.5703125" style="1" customWidth="1"/>
    <col min="9986" max="9986" width="11.28515625" style="1" customWidth="1"/>
    <col min="9987" max="9988" width="0.140625" style="1" customWidth="1"/>
    <col min="9989" max="9989" width="8.42578125" style="1" bestFit="1" customWidth="1"/>
    <col min="9990" max="9994" width="9.140625" style="1"/>
    <col min="9995" max="9996" width="10" style="1" customWidth="1"/>
    <col min="9997" max="9998" width="9.140625" style="1"/>
    <col min="9999" max="9999" width="8.7109375" style="1" customWidth="1"/>
    <col min="10000" max="10240" width="9.140625" style="1"/>
    <col min="10241" max="10241" width="21.5703125" style="1" customWidth="1"/>
    <col min="10242" max="10242" width="11.28515625" style="1" customWidth="1"/>
    <col min="10243" max="10244" width="0.140625" style="1" customWidth="1"/>
    <col min="10245" max="10245" width="8.42578125" style="1" bestFit="1" customWidth="1"/>
    <col min="10246" max="10250" width="9.140625" style="1"/>
    <col min="10251" max="10252" width="10" style="1" customWidth="1"/>
    <col min="10253" max="10254" width="9.140625" style="1"/>
    <col min="10255" max="10255" width="8.7109375" style="1" customWidth="1"/>
    <col min="10256" max="10496" width="9.140625" style="1"/>
    <col min="10497" max="10497" width="21.5703125" style="1" customWidth="1"/>
    <col min="10498" max="10498" width="11.28515625" style="1" customWidth="1"/>
    <col min="10499" max="10500" width="0.140625" style="1" customWidth="1"/>
    <col min="10501" max="10501" width="8.42578125" style="1" bestFit="1" customWidth="1"/>
    <col min="10502" max="10506" width="9.140625" style="1"/>
    <col min="10507" max="10508" width="10" style="1" customWidth="1"/>
    <col min="10509" max="10510" width="9.140625" style="1"/>
    <col min="10511" max="10511" width="8.7109375" style="1" customWidth="1"/>
    <col min="10512" max="10752" width="9.140625" style="1"/>
    <col min="10753" max="10753" width="21.5703125" style="1" customWidth="1"/>
    <col min="10754" max="10754" width="11.28515625" style="1" customWidth="1"/>
    <col min="10755" max="10756" width="0.140625" style="1" customWidth="1"/>
    <col min="10757" max="10757" width="8.42578125" style="1" bestFit="1" customWidth="1"/>
    <col min="10758" max="10762" width="9.140625" style="1"/>
    <col min="10763" max="10764" width="10" style="1" customWidth="1"/>
    <col min="10765" max="10766" width="9.140625" style="1"/>
    <col min="10767" max="10767" width="8.7109375" style="1" customWidth="1"/>
    <col min="10768" max="11008" width="9.140625" style="1"/>
    <col min="11009" max="11009" width="21.5703125" style="1" customWidth="1"/>
    <col min="11010" max="11010" width="11.28515625" style="1" customWidth="1"/>
    <col min="11011" max="11012" width="0.140625" style="1" customWidth="1"/>
    <col min="11013" max="11013" width="8.42578125" style="1" bestFit="1" customWidth="1"/>
    <col min="11014" max="11018" width="9.140625" style="1"/>
    <col min="11019" max="11020" width="10" style="1" customWidth="1"/>
    <col min="11021" max="11022" width="9.140625" style="1"/>
    <col min="11023" max="11023" width="8.7109375" style="1" customWidth="1"/>
    <col min="11024" max="11264" width="9.140625" style="1"/>
    <col min="11265" max="11265" width="21.5703125" style="1" customWidth="1"/>
    <col min="11266" max="11266" width="11.28515625" style="1" customWidth="1"/>
    <col min="11267" max="11268" width="0.140625" style="1" customWidth="1"/>
    <col min="11269" max="11269" width="8.42578125" style="1" bestFit="1" customWidth="1"/>
    <col min="11270" max="11274" width="9.140625" style="1"/>
    <col min="11275" max="11276" width="10" style="1" customWidth="1"/>
    <col min="11277" max="11278" width="9.140625" style="1"/>
    <col min="11279" max="11279" width="8.7109375" style="1" customWidth="1"/>
    <col min="11280" max="11520" width="9.140625" style="1"/>
    <col min="11521" max="11521" width="21.5703125" style="1" customWidth="1"/>
    <col min="11522" max="11522" width="11.28515625" style="1" customWidth="1"/>
    <col min="11523" max="11524" width="0.140625" style="1" customWidth="1"/>
    <col min="11525" max="11525" width="8.42578125" style="1" bestFit="1" customWidth="1"/>
    <col min="11526" max="11530" width="9.140625" style="1"/>
    <col min="11531" max="11532" width="10" style="1" customWidth="1"/>
    <col min="11533" max="11534" width="9.140625" style="1"/>
    <col min="11535" max="11535" width="8.7109375" style="1" customWidth="1"/>
    <col min="11536" max="11776" width="9.140625" style="1"/>
    <col min="11777" max="11777" width="21.5703125" style="1" customWidth="1"/>
    <col min="11778" max="11778" width="11.28515625" style="1" customWidth="1"/>
    <col min="11779" max="11780" width="0.140625" style="1" customWidth="1"/>
    <col min="11781" max="11781" width="8.42578125" style="1" bestFit="1" customWidth="1"/>
    <col min="11782" max="11786" width="9.140625" style="1"/>
    <col min="11787" max="11788" width="10" style="1" customWidth="1"/>
    <col min="11789" max="11790" width="9.140625" style="1"/>
    <col min="11791" max="11791" width="8.7109375" style="1" customWidth="1"/>
    <col min="11792" max="12032" width="9.140625" style="1"/>
    <col min="12033" max="12033" width="21.5703125" style="1" customWidth="1"/>
    <col min="12034" max="12034" width="11.28515625" style="1" customWidth="1"/>
    <col min="12035" max="12036" width="0.140625" style="1" customWidth="1"/>
    <col min="12037" max="12037" width="8.42578125" style="1" bestFit="1" customWidth="1"/>
    <col min="12038" max="12042" width="9.140625" style="1"/>
    <col min="12043" max="12044" width="10" style="1" customWidth="1"/>
    <col min="12045" max="12046" width="9.140625" style="1"/>
    <col min="12047" max="12047" width="8.7109375" style="1" customWidth="1"/>
    <col min="12048" max="12288" width="9.140625" style="1"/>
    <col min="12289" max="12289" width="21.5703125" style="1" customWidth="1"/>
    <col min="12290" max="12290" width="11.28515625" style="1" customWidth="1"/>
    <col min="12291" max="12292" width="0.140625" style="1" customWidth="1"/>
    <col min="12293" max="12293" width="8.42578125" style="1" bestFit="1" customWidth="1"/>
    <col min="12294" max="12298" width="9.140625" style="1"/>
    <col min="12299" max="12300" width="10" style="1" customWidth="1"/>
    <col min="12301" max="12302" width="9.140625" style="1"/>
    <col min="12303" max="12303" width="8.7109375" style="1" customWidth="1"/>
    <col min="12304" max="12544" width="9.140625" style="1"/>
    <col min="12545" max="12545" width="21.5703125" style="1" customWidth="1"/>
    <col min="12546" max="12546" width="11.28515625" style="1" customWidth="1"/>
    <col min="12547" max="12548" width="0.140625" style="1" customWidth="1"/>
    <col min="12549" max="12549" width="8.42578125" style="1" bestFit="1" customWidth="1"/>
    <col min="12550" max="12554" width="9.140625" style="1"/>
    <col min="12555" max="12556" width="10" style="1" customWidth="1"/>
    <col min="12557" max="12558" width="9.140625" style="1"/>
    <col min="12559" max="12559" width="8.7109375" style="1" customWidth="1"/>
    <col min="12560" max="12800" width="9.140625" style="1"/>
    <col min="12801" max="12801" width="21.5703125" style="1" customWidth="1"/>
    <col min="12802" max="12802" width="11.28515625" style="1" customWidth="1"/>
    <col min="12803" max="12804" width="0.140625" style="1" customWidth="1"/>
    <col min="12805" max="12805" width="8.42578125" style="1" bestFit="1" customWidth="1"/>
    <col min="12806" max="12810" width="9.140625" style="1"/>
    <col min="12811" max="12812" width="10" style="1" customWidth="1"/>
    <col min="12813" max="12814" width="9.140625" style="1"/>
    <col min="12815" max="12815" width="8.7109375" style="1" customWidth="1"/>
    <col min="12816" max="13056" width="9.140625" style="1"/>
    <col min="13057" max="13057" width="21.5703125" style="1" customWidth="1"/>
    <col min="13058" max="13058" width="11.28515625" style="1" customWidth="1"/>
    <col min="13059" max="13060" width="0.140625" style="1" customWidth="1"/>
    <col min="13061" max="13061" width="8.42578125" style="1" bestFit="1" customWidth="1"/>
    <col min="13062" max="13066" width="9.140625" style="1"/>
    <col min="13067" max="13068" width="10" style="1" customWidth="1"/>
    <col min="13069" max="13070" width="9.140625" style="1"/>
    <col min="13071" max="13071" width="8.7109375" style="1" customWidth="1"/>
    <col min="13072" max="13312" width="9.140625" style="1"/>
    <col min="13313" max="13313" width="21.5703125" style="1" customWidth="1"/>
    <col min="13314" max="13314" width="11.28515625" style="1" customWidth="1"/>
    <col min="13315" max="13316" width="0.140625" style="1" customWidth="1"/>
    <col min="13317" max="13317" width="8.42578125" style="1" bestFit="1" customWidth="1"/>
    <col min="13318" max="13322" width="9.140625" style="1"/>
    <col min="13323" max="13324" width="10" style="1" customWidth="1"/>
    <col min="13325" max="13326" width="9.140625" style="1"/>
    <col min="13327" max="13327" width="8.7109375" style="1" customWidth="1"/>
    <col min="13328" max="13568" width="9.140625" style="1"/>
    <col min="13569" max="13569" width="21.5703125" style="1" customWidth="1"/>
    <col min="13570" max="13570" width="11.28515625" style="1" customWidth="1"/>
    <col min="13571" max="13572" width="0.140625" style="1" customWidth="1"/>
    <col min="13573" max="13573" width="8.42578125" style="1" bestFit="1" customWidth="1"/>
    <col min="13574" max="13578" width="9.140625" style="1"/>
    <col min="13579" max="13580" width="10" style="1" customWidth="1"/>
    <col min="13581" max="13582" width="9.140625" style="1"/>
    <col min="13583" max="13583" width="8.7109375" style="1" customWidth="1"/>
    <col min="13584" max="13824" width="9.140625" style="1"/>
    <col min="13825" max="13825" width="21.5703125" style="1" customWidth="1"/>
    <col min="13826" max="13826" width="11.28515625" style="1" customWidth="1"/>
    <col min="13827" max="13828" width="0.140625" style="1" customWidth="1"/>
    <col min="13829" max="13829" width="8.42578125" style="1" bestFit="1" customWidth="1"/>
    <col min="13830" max="13834" width="9.140625" style="1"/>
    <col min="13835" max="13836" width="10" style="1" customWidth="1"/>
    <col min="13837" max="13838" width="9.140625" style="1"/>
    <col min="13839" max="13839" width="8.7109375" style="1" customWidth="1"/>
    <col min="13840" max="14080" width="9.140625" style="1"/>
    <col min="14081" max="14081" width="21.5703125" style="1" customWidth="1"/>
    <col min="14082" max="14082" width="11.28515625" style="1" customWidth="1"/>
    <col min="14083" max="14084" width="0.140625" style="1" customWidth="1"/>
    <col min="14085" max="14085" width="8.42578125" style="1" bestFit="1" customWidth="1"/>
    <col min="14086" max="14090" width="9.140625" style="1"/>
    <col min="14091" max="14092" width="10" style="1" customWidth="1"/>
    <col min="14093" max="14094" width="9.140625" style="1"/>
    <col min="14095" max="14095" width="8.7109375" style="1" customWidth="1"/>
    <col min="14096" max="14336" width="9.140625" style="1"/>
    <col min="14337" max="14337" width="21.5703125" style="1" customWidth="1"/>
    <col min="14338" max="14338" width="11.28515625" style="1" customWidth="1"/>
    <col min="14339" max="14340" width="0.140625" style="1" customWidth="1"/>
    <col min="14341" max="14341" width="8.42578125" style="1" bestFit="1" customWidth="1"/>
    <col min="14342" max="14346" width="9.140625" style="1"/>
    <col min="14347" max="14348" width="10" style="1" customWidth="1"/>
    <col min="14349" max="14350" width="9.140625" style="1"/>
    <col min="14351" max="14351" width="8.7109375" style="1" customWidth="1"/>
    <col min="14352" max="14592" width="9.140625" style="1"/>
    <col min="14593" max="14593" width="21.5703125" style="1" customWidth="1"/>
    <col min="14594" max="14594" width="11.28515625" style="1" customWidth="1"/>
    <col min="14595" max="14596" width="0.140625" style="1" customWidth="1"/>
    <col min="14597" max="14597" width="8.42578125" style="1" bestFit="1" customWidth="1"/>
    <col min="14598" max="14602" width="9.140625" style="1"/>
    <col min="14603" max="14604" width="10" style="1" customWidth="1"/>
    <col min="14605" max="14606" width="9.140625" style="1"/>
    <col min="14607" max="14607" width="8.7109375" style="1" customWidth="1"/>
    <col min="14608" max="14848" width="9.140625" style="1"/>
    <col min="14849" max="14849" width="21.5703125" style="1" customWidth="1"/>
    <col min="14850" max="14850" width="11.28515625" style="1" customWidth="1"/>
    <col min="14851" max="14852" width="0.140625" style="1" customWidth="1"/>
    <col min="14853" max="14853" width="8.42578125" style="1" bestFit="1" customWidth="1"/>
    <col min="14854" max="14858" width="9.140625" style="1"/>
    <col min="14859" max="14860" width="10" style="1" customWidth="1"/>
    <col min="14861" max="14862" width="9.140625" style="1"/>
    <col min="14863" max="14863" width="8.7109375" style="1" customWidth="1"/>
    <col min="14864" max="15104" width="9.140625" style="1"/>
    <col min="15105" max="15105" width="21.5703125" style="1" customWidth="1"/>
    <col min="15106" max="15106" width="11.28515625" style="1" customWidth="1"/>
    <col min="15107" max="15108" width="0.140625" style="1" customWidth="1"/>
    <col min="15109" max="15109" width="8.42578125" style="1" bestFit="1" customWidth="1"/>
    <col min="15110" max="15114" width="9.140625" style="1"/>
    <col min="15115" max="15116" width="10" style="1" customWidth="1"/>
    <col min="15117" max="15118" width="9.140625" style="1"/>
    <col min="15119" max="15119" width="8.7109375" style="1" customWidth="1"/>
    <col min="15120" max="15360" width="9.140625" style="1"/>
    <col min="15361" max="15361" width="21.5703125" style="1" customWidth="1"/>
    <col min="15362" max="15362" width="11.28515625" style="1" customWidth="1"/>
    <col min="15363" max="15364" width="0.140625" style="1" customWidth="1"/>
    <col min="15365" max="15365" width="8.42578125" style="1" bestFit="1" customWidth="1"/>
    <col min="15366" max="15370" width="9.140625" style="1"/>
    <col min="15371" max="15372" width="10" style="1" customWidth="1"/>
    <col min="15373" max="15374" width="9.140625" style="1"/>
    <col min="15375" max="15375" width="8.7109375" style="1" customWidth="1"/>
    <col min="15376" max="15616" width="9.140625" style="1"/>
    <col min="15617" max="15617" width="21.5703125" style="1" customWidth="1"/>
    <col min="15618" max="15618" width="11.28515625" style="1" customWidth="1"/>
    <col min="15619" max="15620" width="0.140625" style="1" customWidth="1"/>
    <col min="15621" max="15621" width="8.42578125" style="1" bestFit="1" customWidth="1"/>
    <col min="15622" max="15626" width="9.140625" style="1"/>
    <col min="15627" max="15628" width="10" style="1" customWidth="1"/>
    <col min="15629" max="15630" width="9.140625" style="1"/>
    <col min="15631" max="15631" width="8.7109375" style="1" customWidth="1"/>
    <col min="15632" max="15872" width="9.140625" style="1"/>
    <col min="15873" max="15873" width="21.5703125" style="1" customWidth="1"/>
    <col min="15874" max="15874" width="11.28515625" style="1" customWidth="1"/>
    <col min="15875" max="15876" width="0.140625" style="1" customWidth="1"/>
    <col min="15877" max="15877" width="8.42578125" style="1" bestFit="1" customWidth="1"/>
    <col min="15878" max="15882" width="9.140625" style="1"/>
    <col min="15883" max="15884" width="10" style="1" customWidth="1"/>
    <col min="15885" max="15886" width="9.140625" style="1"/>
    <col min="15887" max="15887" width="8.7109375" style="1" customWidth="1"/>
    <col min="15888" max="16128" width="9.140625" style="1"/>
    <col min="16129" max="16129" width="21.5703125" style="1" customWidth="1"/>
    <col min="16130" max="16130" width="11.28515625" style="1" customWidth="1"/>
    <col min="16131" max="16132" width="0.140625" style="1" customWidth="1"/>
    <col min="16133" max="16133" width="8.42578125" style="1" bestFit="1" customWidth="1"/>
    <col min="16134" max="16138" width="9.140625" style="1"/>
    <col min="16139" max="16140" width="10" style="1" customWidth="1"/>
    <col min="16141" max="16142" width="9.140625" style="1"/>
    <col min="16143" max="16143" width="8.7109375" style="1" customWidth="1"/>
    <col min="16144" max="16384" width="9.140625" style="1"/>
  </cols>
  <sheetData>
    <row r="1" spans="1:16">
      <c r="A1" s="1" t="s">
        <v>83</v>
      </c>
      <c r="F1" s="2"/>
    </row>
    <row r="2" spans="1:16">
      <c r="A2" s="1" t="s">
        <v>84</v>
      </c>
    </row>
    <row r="3" spans="1:16">
      <c r="A3" s="1" t="s">
        <v>85</v>
      </c>
    </row>
    <row r="4" spans="1:16">
      <c r="A4" s="1" t="s">
        <v>86</v>
      </c>
      <c r="B4" s="3" t="s">
        <v>2</v>
      </c>
    </row>
    <row r="5" spans="1:16">
      <c r="A5" s="171" t="s">
        <v>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</row>
    <row r="6" spans="1:16">
      <c r="A6" s="172" t="s">
        <v>87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</row>
    <row r="7" spans="1:16">
      <c r="C7" s="1" t="s">
        <v>88</v>
      </c>
      <c r="D7" s="1" t="s">
        <v>89</v>
      </c>
      <c r="E7" s="1" t="s">
        <v>26</v>
      </c>
    </row>
    <row r="8" spans="1:16" ht="27.75" customHeight="1">
      <c r="A8" s="5"/>
      <c r="B8" s="7" t="s">
        <v>90</v>
      </c>
      <c r="C8" s="1" t="s">
        <v>60</v>
      </c>
      <c r="D8" s="1" t="s">
        <v>60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7" t="s">
        <v>13</v>
      </c>
      <c r="L8" s="7" t="s">
        <v>14</v>
      </c>
      <c r="M8" s="7" t="s">
        <v>15</v>
      </c>
      <c r="N8" s="7" t="s">
        <v>16</v>
      </c>
      <c r="O8" s="7" t="s">
        <v>17</v>
      </c>
    </row>
    <row r="9" spans="1:16" ht="9.75" customHeight="1"/>
    <row r="10" spans="1:16" hidden="1"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6" s="2" customFormat="1" hidden="1"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>
      <c r="A12" s="1" t="s">
        <v>30</v>
      </c>
      <c r="B12" s="35">
        <f>'[4]master foreign claims'!B17/1000/'[4]master foreign claims'!$R17*100</f>
        <v>57.315354771142268</v>
      </c>
      <c r="D12" s="35"/>
      <c r="E12" s="35">
        <f>'[4]master foreign claims'!E17/1000/'[4]master foreign claims'!$R17*100</f>
        <v>3.5479494442196469</v>
      </c>
      <c r="F12" s="35">
        <f>'[4]master foreign claims'!F17/1000/'[4]master foreign claims'!$R17*100</f>
        <v>10.372741770404399</v>
      </c>
      <c r="G12" s="35">
        <f>'[4]master foreign claims'!G17/1000/'[4]master foreign claims'!$R17*100</f>
        <v>11.754456953800014</v>
      </c>
      <c r="H12" s="35">
        <f>'[4]master foreign claims'!H17/1000/'[4]master foreign claims'!$R17*100</f>
        <v>4.2170280627424841</v>
      </c>
      <c r="I12" s="35">
        <f>'[4]master foreign claims'!I17/1000/'[4]master foreign claims'!$R17*100</f>
        <v>4.6109537524099684</v>
      </c>
      <c r="J12" s="35">
        <f>'[4]master foreign claims'!J17/1000/'[4]master foreign claims'!$R17*100</f>
        <v>1.4578820841168212</v>
      </c>
      <c r="K12" s="35">
        <f>'[4]master foreign claims'!K17/1000/'[4]master foreign claims'!$R17*100</f>
        <v>5.6987123033346823</v>
      </c>
      <c r="L12" s="35">
        <f>'[4]master foreign claims'!L17/1000/'[4]master foreign claims'!$R17*100</f>
        <v>1.2748435008211745</v>
      </c>
      <c r="M12" s="35">
        <f>'[4]master foreign claims'!M17/1000/'[4]master foreign claims'!$R17*100</f>
        <v>0.65027491490729061</v>
      </c>
      <c r="N12" s="35">
        <f>'[4]master foreign claims'!N17/1000/'[4]master foreign claims'!$R17*100</f>
        <v>2.6841691857282268</v>
      </c>
      <c r="O12" s="35">
        <f>'[4]master foreign claims'!O17/1000/'[4]master foreign claims'!$R17*100</f>
        <v>0.92828410253969018</v>
      </c>
      <c r="P12" s="36"/>
    </row>
    <row r="13" spans="1:16">
      <c r="A13" s="1" t="s">
        <v>31</v>
      </c>
      <c r="B13" s="35">
        <f>'[4]master foreign claims'!B18/1000/'[4]master foreign claims'!$R18*100</f>
        <v>17.993920265523098</v>
      </c>
      <c r="D13" s="35"/>
      <c r="E13" s="35">
        <f>'[4]master foreign claims'!E18/1000/'[4]master foreign claims'!$R18*100</f>
        <v>1.5573891262708117</v>
      </c>
      <c r="F13" s="35">
        <f>'[4]master foreign claims'!F18/1000/'[4]master foreign claims'!$R18*100</f>
        <v>3.5339232123331752</v>
      </c>
      <c r="G13" s="35">
        <f>'[4]master foreign claims'!G18/1000/'[4]master foreign claims'!$R18*100</f>
        <v>1.6269493536404736</v>
      </c>
      <c r="H13" s="35">
        <f>'[4]master foreign claims'!H18/1000/'[4]master foreign claims'!$R18*100</f>
        <v>2.3627213015594828</v>
      </c>
      <c r="I13" s="35">
        <f>'[4]master foreign claims'!I18/1000/'[4]master foreign claims'!$R18*100</f>
        <v>0.65775902848324586</v>
      </c>
      <c r="J13" s="35">
        <f>'[4]master foreign claims'!J18/1000/'[4]master foreign claims'!$R18*100</f>
        <v>0.52965033771994441</v>
      </c>
      <c r="K13" s="35">
        <f>'[4]master foreign claims'!K18/1000/'[4]master foreign claims'!$R18*100</f>
        <v>1.6119826603491194</v>
      </c>
      <c r="L13" s="35">
        <f>'[4]master foreign claims'!L18/1000/'[4]master foreign claims'!$R18*100</f>
        <v>1.5853838220126715</v>
      </c>
      <c r="M13" s="35">
        <f>'[4]master foreign claims'!M18/1000/'[4]master foreign claims'!$R18*100</f>
        <v>0</v>
      </c>
      <c r="N13" s="35">
        <f>'[4]master foreign claims'!N18/1000/'[4]master foreign claims'!$R18*100</f>
        <v>2.21010755856785E-2</v>
      </c>
      <c r="O13" s="35">
        <f>'[4]master foreign claims'!O18/1000/'[4]master foreign claims'!$R18*100</f>
        <v>0.15059750451714968</v>
      </c>
      <c r="P13" s="36"/>
    </row>
    <row r="14" spans="1:16">
      <c r="A14" s="1" t="s">
        <v>33</v>
      </c>
      <c r="B14" s="35">
        <f>'[4]master foreign claims'!B19/1000/'[4]master foreign claims'!$R19*100</f>
        <v>94.151428571428568</v>
      </c>
      <c r="D14" s="35"/>
      <c r="E14" s="35">
        <f>'[4]master foreign claims'!E19/1000/'[4]master foreign claims'!$R19*100</f>
        <v>27.991428571428571</v>
      </c>
      <c r="F14" s="35">
        <f>'[4]master foreign claims'!F19/1000/'[4]master foreign claims'!$R19*100</f>
        <v>5.4845714285714289</v>
      </c>
      <c r="G14" s="35">
        <f>'[4]master foreign claims'!G19/1000/'[4]master foreign claims'!$R19*100</f>
        <v>9.3542857142857159</v>
      </c>
      <c r="H14" s="35">
        <f>'[4]master foreign claims'!H19/1000/'[4]master foreign claims'!$R19*100</f>
        <v>17.143999999999998</v>
      </c>
      <c r="I14" s="35">
        <f>'[4]master foreign claims'!I19/1000/'[4]master foreign claims'!$R19*100</f>
        <v>22.870857142857144</v>
      </c>
      <c r="J14" s="35">
        <f>'[4]master foreign claims'!J19/1000/'[4]master foreign claims'!$R19*100</f>
        <v>9.1999999999999998E-2</v>
      </c>
      <c r="K14" s="35">
        <f>'[4]master foreign claims'!K19/1000/'[4]master foreign claims'!$R19*100</f>
        <v>3.3857142857142857</v>
      </c>
      <c r="L14" s="35">
        <f>'[4]master foreign claims'!L19/1000/'[4]master foreign claims'!$R19*100</f>
        <v>0.46800000000000003</v>
      </c>
      <c r="M14" s="35">
        <f>'[4]master foreign claims'!M19/1000/'[4]master foreign claims'!$R19*100</f>
        <v>0</v>
      </c>
      <c r="N14" s="35">
        <f>'[4]master foreign claims'!N19/1000/'[4]master foreign claims'!$R19*100</f>
        <v>4.7428571428571431E-2</v>
      </c>
      <c r="O14" s="35">
        <f>'[4]master foreign claims'!O19/1000/'[4]master foreign claims'!$R19*100</f>
        <v>0.33942857142857141</v>
      </c>
      <c r="P14" s="36"/>
    </row>
    <row r="15" spans="1:16">
      <c r="A15" s="1" t="s">
        <v>34</v>
      </c>
      <c r="B15" s="35">
        <f>'[4]master foreign claims'!B20/1000/'[4]master foreign claims'!$R20*100</f>
        <v>99.09655969933506</v>
      </c>
      <c r="D15" s="35"/>
      <c r="E15" s="35">
        <f>'[4]master foreign claims'!E20/1000/'[4]master foreign claims'!$R20*100</f>
        <v>24.334345186470074</v>
      </c>
      <c r="F15" s="35">
        <f>'[4]master foreign claims'!F20/1000/'[4]master foreign claims'!$R20*100</f>
        <v>23.1584272911246</v>
      </c>
      <c r="G15" s="35">
        <f>'[4]master foreign claims'!G20/1000/'[4]master foreign claims'!$R20*100</f>
        <v>18.240821046545243</v>
      </c>
      <c r="H15" s="35">
        <f>'[4]master foreign claims'!H20/1000/'[4]master foreign claims'!$R20*100</f>
        <v>6.9384215091066777</v>
      </c>
      <c r="I15" s="35">
        <f>'[4]master foreign claims'!I20/1000/'[4]master foreign claims'!$R20*100</f>
        <v>11.884937843307313</v>
      </c>
      <c r="J15" s="35">
        <f>'[4]master foreign claims'!J20/1000/'[4]master foreign claims'!$R20*100</f>
        <v>0.21899392888117949</v>
      </c>
      <c r="K15" s="35">
        <f>'[4]master foreign claims'!K20/1000/'[4]master foreign claims'!$R20*100</f>
        <v>4.2425556519225207</v>
      </c>
      <c r="L15" s="35">
        <f>'[4]master foreign claims'!L20/1000/'[4]master foreign claims'!$R20*100</f>
        <v>0.62301243133853712</v>
      </c>
      <c r="M15" s="35">
        <f>'[4]master foreign claims'!M20/1000/'[4]master foreign claims'!$R20*100</f>
        <v>0</v>
      </c>
      <c r="N15" s="35">
        <f>'[4]master foreign claims'!N20/1000/'[4]master foreign claims'!$R20*100</f>
        <v>0.29416016189650185</v>
      </c>
      <c r="O15" s="35">
        <f>'[4]master foreign claims'!O20/1000/'[4]master foreign claims'!$R20*100</f>
        <v>0.76900838392599014</v>
      </c>
      <c r="P15" s="36"/>
    </row>
    <row r="16" spans="1:16">
      <c r="A16" s="1" t="s">
        <v>35</v>
      </c>
      <c r="B16" s="35">
        <f>'[4]master foreign claims'!B21/1000/'[4]master foreign claims'!$R21*100</f>
        <v>77.949752982287023</v>
      </c>
      <c r="D16" s="35"/>
      <c r="E16" s="35">
        <f>'[4]master foreign claims'!E21/1000/'[4]master foreign claims'!$R21*100</f>
        <v>25.814555970598867</v>
      </c>
      <c r="F16" s="35">
        <f>'[4]master foreign claims'!F21/1000/'[4]master foreign claims'!$R21*100</f>
        <v>12.237618990239788</v>
      </c>
      <c r="G16" s="35">
        <f>'[4]master foreign claims'!G21/1000/'[4]master foreign claims'!$R21*100</f>
        <v>6.4935534401735158</v>
      </c>
      <c r="H16" s="35">
        <f>'[4]master foreign claims'!H21/1000/'[4]master foreign claims'!$R21*100</f>
        <v>11.71647186408001</v>
      </c>
      <c r="I16" s="35">
        <f>'[4]master foreign claims'!I21/1000/'[4]master foreign claims'!$R21*100</f>
        <v>0.50909748162429214</v>
      </c>
      <c r="J16" s="35">
        <f>'[4]master foreign claims'!J21/1000/'[4]master foreign claims'!$R21*100</f>
        <v>5.7235811543559473E-2</v>
      </c>
      <c r="K16" s="35">
        <f>'[4]master foreign claims'!K21/1000/'[4]master foreign claims'!$R21*100</f>
        <v>4.4884925894686107</v>
      </c>
      <c r="L16" s="35">
        <f>'[4]master foreign claims'!L21/1000/'[4]master foreign claims'!$R21*100</f>
        <v>4.3649837329798773</v>
      </c>
      <c r="M16" s="35">
        <f>'[4]master foreign claims'!M21/1000/'[4]master foreign claims'!$R21*100</f>
        <v>0.14640318110615738</v>
      </c>
      <c r="N16" s="35">
        <f>'[4]master foreign claims'!N21/1000/'[4]master foreign claims'!$R21*100</f>
        <v>4.8801060368719125E-2</v>
      </c>
      <c r="O16" s="35">
        <f>'[4]master foreign claims'!O21/1000/'[4]master foreign claims'!$R21*100</f>
        <v>9.1577298469695145E-2</v>
      </c>
      <c r="P16" s="36"/>
    </row>
    <row r="17" spans="1:16">
      <c r="A17" s="1" t="s">
        <v>36</v>
      </c>
      <c r="B17" s="35">
        <f>'[4]master foreign claims'!B22/1000/'[4]master foreign claims'!$R22*100</f>
        <v>182.81786271450858</v>
      </c>
      <c r="D17" s="35"/>
      <c r="E17" s="35">
        <f>'[4]master foreign claims'!E22/1000/'[4]master foreign claims'!$R22*100</f>
        <v>66.495709828393117</v>
      </c>
      <c r="F17" s="35">
        <f>'[4]master foreign claims'!F22/1000/'[4]master foreign claims'!$R22*100</f>
        <v>35.528471138845561</v>
      </c>
      <c r="G17" s="35">
        <f>'[4]master foreign claims'!G22/1000/'[4]master foreign claims'!$R22*100</f>
        <v>59.45982839313573</v>
      </c>
      <c r="H17" s="35">
        <f>'[4]master foreign claims'!H22/1000/'[4]master foreign claims'!$R22*100</f>
        <v>15.015600624024961</v>
      </c>
      <c r="I17" s="35">
        <f>'[4]master foreign claims'!I22/1000/'[4]master foreign claims'!$R22*100</f>
        <v>0.75858034321372858</v>
      </c>
      <c r="J17" s="35">
        <f>'[4]master foreign claims'!J22/1000/'[4]master foreign claims'!$R22*100</f>
        <v>1.3650546021840874E-2</v>
      </c>
      <c r="K17" s="35">
        <f>'[4]master foreign claims'!K22/1000/'[4]master foreign claims'!$R22*100</f>
        <v>0.32371294851794069</v>
      </c>
      <c r="L17" s="35">
        <f>'[4]master foreign claims'!L22/1000/'[4]master foreign claims'!$R22*100</f>
        <v>0.31201248049921998</v>
      </c>
      <c r="M17" s="35">
        <f>'[4]master foreign claims'!M22/1000/'[4]master foreign claims'!$R22*100</f>
        <v>1.0413416536661466</v>
      </c>
      <c r="N17" s="35">
        <f>'[4]master foreign claims'!N22/1000/'[4]master foreign claims'!$R22*100</f>
        <v>2.3400936037441495E-2</v>
      </c>
      <c r="O17" s="35">
        <f>'[4]master foreign claims'!O22/1000/'[4]master foreign claims'!$R22*100</f>
        <v>5.8502340093603738E-3</v>
      </c>
      <c r="P17" s="36"/>
    </row>
    <row r="18" spans="1:16">
      <c r="A18" s="1" t="s">
        <v>37</v>
      </c>
      <c r="B18" s="35">
        <f>'[4]master foreign claims'!B23/1000/'[4]master foreign claims'!$R23*100</f>
        <v>25.746766093440876</v>
      </c>
      <c r="D18" s="35"/>
      <c r="E18" s="35">
        <f>'[4]master foreign claims'!E23/1000/'[4]master foreign claims'!$R23*100</f>
        <v>0.36371937300258711</v>
      </c>
      <c r="F18" s="35">
        <f>'[4]master foreign claims'!F23/1000/'[4]master foreign claims'!$R23*100</f>
        <v>2.8219449094506159</v>
      </c>
      <c r="G18" s="35">
        <f>'[4]master foreign claims'!G23/1000/'[4]master foreign claims'!$R23*100</f>
        <v>0</v>
      </c>
      <c r="H18" s="35">
        <f>'[4]master foreign claims'!H23/1000/'[4]master foreign claims'!$R23*100</f>
        <v>2.4818140313498707</v>
      </c>
      <c r="I18" s="35">
        <f>'[4]master foreign claims'!I23/1000/'[4]master foreign claims'!$R23*100</f>
        <v>2.2459290823314562</v>
      </c>
      <c r="J18" s="35">
        <f>'[4]master foreign claims'!J23/1000/'[4]master foreign claims'!$R23*100</f>
        <v>4.5046416070613292E-2</v>
      </c>
      <c r="K18" s="35">
        <f>'[4]master foreign claims'!K23/1000/'[4]master foreign claims'!$R23*100</f>
        <v>2.8514685740374368</v>
      </c>
      <c r="L18" s="35">
        <f>'[4]master foreign claims'!L23/1000/'[4]master foreign claims'!$R23*100</f>
        <v>1.2988890579820422</v>
      </c>
      <c r="M18" s="35">
        <f>'[4]master foreign claims'!M23/1000/'[4]master foreign claims'!$R23*100</f>
        <v>0</v>
      </c>
      <c r="N18" s="35">
        <f>'[4]master foreign claims'!N23/1000/'[4]master foreign claims'!$R23*100</f>
        <v>0.19190381981433571</v>
      </c>
      <c r="O18" s="35">
        <f>'[4]master foreign claims'!O23/1000/'[4]master foreign claims'!$R23*100</f>
        <v>6.6504337239385175E-2</v>
      </c>
      <c r="P18" s="36"/>
    </row>
    <row r="19" spans="1:16">
      <c r="A19" s="1" t="s">
        <v>38</v>
      </c>
      <c r="B19" s="35">
        <f>'[4]master foreign claims'!B24/1000/'[4]master foreign claims'!$R24*100</f>
        <v>106.57550693703308</v>
      </c>
      <c r="D19" s="35"/>
      <c r="E19" s="35">
        <f>'[4]master foreign claims'!E24/1000/'[4]master foreign claims'!$R24*100</f>
        <v>38.424493062966917</v>
      </c>
      <c r="F19" s="35">
        <f>'[4]master foreign claims'!F24/1000/'[4]master foreign claims'!$R24*100</f>
        <v>5.0253468516542155</v>
      </c>
      <c r="G19" s="35">
        <f>'[4]master foreign claims'!G24/1000/'[4]master foreign claims'!$R24*100</f>
        <v>25.170757737459979</v>
      </c>
      <c r="H19" s="35">
        <f>'[4]master foreign claims'!H24/1000/'[4]master foreign claims'!$R24*100</f>
        <v>6.1419423692636084</v>
      </c>
      <c r="I19" s="35">
        <f>'[4]master foreign claims'!I24/1000/'[4]master foreign claims'!$R24*100</f>
        <v>16.355389541088584</v>
      </c>
      <c r="J19" s="35">
        <f>'[4]master foreign claims'!J24/1000/'[4]master foreign claims'!$R24*100</f>
        <v>0.14007470651013876</v>
      </c>
      <c r="K19" s="35">
        <f>'[4]master foreign claims'!K24/1000/'[4]master foreign claims'!$R24*100</f>
        <v>6.1552828175026688</v>
      </c>
      <c r="L19" s="35">
        <f>'[4]master foreign claims'!L24/1000/'[4]master foreign claims'!$R24*100</f>
        <v>8.9381003201707596E-2</v>
      </c>
      <c r="M19" s="35">
        <f>'[4]master foreign claims'!M24/1000/'[4]master foreign claims'!$R24*100</f>
        <v>0</v>
      </c>
      <c r="N19" s="35">
        <f>'[4]master foreign claims'!N24/1000/'[4]master foreign claims'!$R24*100</f>
        <v>2.6680896478121666E-2</v>
      </c>
      <c r="O19" s="35">
        <f>'[4]master foreign claims'!O24/1000/'[4]master foreign claims'!$R24*100</f>
        <v>8.0042689434364989E-2</v>
      </c>
      <c r="P19" s="36"/>
    </row>
    <row r="20" spans="1:16">
      <c r="A20" s="1" t="s">
        <v>40</v>
      </c>
      <c r="B20" s="35">
        <f>'[4]master foreign claims'!B26/1000/'[4]master foreign claims'!$R26*100</f>
        <v>31.954242810596401</v>
      </c>
      <c r="D20" s="35"/>
      <c r="E20" s="35">
        <f>'[4]master foreign claims'!E26/1000/'[4]master foreign claims'!$R26*100</f>
        <v>8.1831704207394811</v>
      </c>
      <c r="F20" s="35">
        <f>'[4]master foreign claims'!F26/1000/'[4]master foreign claims'!$R26*100</f>
        <v>2.894177645558861</v>
      </c>
      <c r="G20" s="35">
        <f>'[4]master foreign claims'!G26/1000/'[4]master foreign claims'!$R26*100</f>
        <v>1.8883694574302305</v>
      </c>
      <c r="H20" s="35">
        <f>'[4]master foreign claims'!H26/1000/'[4]master foreign claims'!$R26*100</f>
        <v>6.4279643008924774</v>
      </c>
      <c r="I20" s="35">
        <f>'[4]master foreign claims'!I26/1000/'[4]master foreign claims'!$R26*100</f>
        <v>0.40232327525145201</v>
      </c>
      <c r="J20" s="35">
        <f>'[4]master foreign claims'!J26/1000/'[4]master foreign claims'!$R26*100</f>
        <v>1.2671766539169853</v>
      </c>
      <c r="K20" s="35">
        <f>'[4]master foreign claims'!K26/1000/'[4]master foreign claims'!$R26*100</f>
        <v>2.0356991075223121</v>
      </c>
      <c r="L20" s="35">
        <f>'[4]master foreign claims'!L26/1000/'[4]master foreign claims'!$R26*100</f>
        <v>5.1784955376115596</v>
      </c>
      <c r="M20" s="35">
        <f>'[4]master foreign claims'!M26/1000/'[4]master foreign claims'!$R26*100</f>
        <v>0.41578127213486321</v>
      </c>
      <c r="N20" s="35">
        <f>'[4]master foreign claims'!N26/1000/'[4]master foreign claims'!$R26*100</f>
        <v>6.091514378807196E-2</v>
      </c>
      <c r="O20" s="35">
        <f>'[4]master foreign claims'!O26/1000/'[4]master foreign claims'!$R26*100</f>
        <v>4.0373990650233747E-2</v>
      </c>
      <c r="P20" s="36"/>
    </row>
    <row r="21" spans="1:16">
      <c r="A21" s="1" t="s">
        <v>41</v>
      </c>
      <c r="B21" s="35">
        <f>'[4]master foreign claims'!B27/1000/'[4]master foreign claims'!$R27*100</f>
        <v>139.62458594037543</v>
      </c>
      <c r="D21" s="35"/>
      <c r="E21" s="35">
        <f>'[4]master foreign claims'!E27/1000/'[4]master foreign claims'!$R27*100</f>
        <v>2.6573426573426571</v>
      </c>
      <c r="F21" s="35">
        <f>'[4]master foreign claims'!F27/1000/'[4]master foreign claims'!$R27*100</f>
        <v>14.468163415531835</v>
      </c>
      <c r="G21" s="35">
        <f>'[4]master foreign claims'!G27/1000/'[4]master foreign claims'!$R27*100</f>
        <v>3.9823334560176664</v>
      </c>
      <c r="H21" s="35">
        <f>'[4]master foreign claims'!H27/1000/'[4]master foreign claims'!$R27*100</f>
        <v>0.82075818917924181</v>
      </c>
      <c r="I21" s="35">
        <f>'[4]master foreign claims'!I27/1000/'[4]master foreign claims'!$R27*100</f>
        <v>2.2083179977916818E-2</v>
      </c>
      <c r="J21" s="35">
        <f>'[4]master foreign claims'!J27/1000/'[4]master foreign claims'!$R27*100</f>
        <v>81.80714022819285</v>
      </c>
      <c r="K21" s="35">
        <f>'[4]master foreign claims'!K27/1000/'[4]master foreign claims'!$R27*100</f>
        <v>1.1041589988958409E-2</v>
      </c>
      <c r="L21" s="35">
        <f>'[4]master foreign claims'!L27/1000/'[4]master foreign claims'!$R27*100</f>
        <v>0.17666543982333455</v>
      </c>
      <c r="M21" s="35">
        <f>'[4]master foreign claims'!M27/1000/'[4]master foreign claims'!$R27*100</f>
        <v>0.71770334928229662</v>
      </c>
      <c r="N21" s="35">
        <f>'[4]master foreign claims'!N27/1000/'[4]master foreign claims'!$R27*100</f>
        <v>4.7846889952153103E-2</v>
      </c>
      <c r="O21" s="35">
        <f>'[4]master foreign claims'!O27/1000/'[4]master foreign claims'!$R27*100</f>
        <v>0.11041589988958408</v>
      </c>
      <c r="P21" s="36"/>
    </row>
    <row r="22" spans="1:16">
      <c r="A22" s="1" t="s">
        <v>42</v>
      </c>
      <c r="B22" s="35">
        <f>'[4]master foreign claims'!B28/1000/'[4]master foreign claims'!$R28*100</f>
        <v>169.67559943582512</v>
      </c>
      <c r="D22" s="35"/>
      <c r="E22" s="35">
        <f>'[4]master foreign claims'!E28/1000/'[4]master foreign claims'!$R28*100</f>
        <v>1.3446168312176774</v>
      </c>
      <c r="F22" s="35">
        <f>'[4]master foreign claims'!F28/1000/'[4]master foreign claims'!$R28*100</f>
        <v>5.4207804419370014</v>
      </c>
      <c r="G22" s="35">
        <f>'[4]master foreign claims'!G28/1000/'[4]master foreign claims'!$R28*100</f>
        <v>2.6563234602726844</v>
      </c>
      <c r="H22" s="35">
        <f>'[4]master foreign claims'!H28/1000/'[4]master foreign claims'!$R28*100</f>
        <v>0.53596614950634702</v>
      </c>
      <c r="I22" s="35">
        <f>'[4]master foreign claims'!I28/1000/'[4]master foreign claims'!$R28*100</f>
        <v>0.54066760695815708</v>
      </c>
      <c r="J22" s="35">
        <f>'[4]master foreign claims'!J28/1000/'[4]master foreign claims'!$R28*100</f>
        <v>133.50728725905029</v>
      </c>
      <c r="K22" s="35">
        <f>'[4]master foreign claims'!K28/1000/'[4]master foreign claims'!$R28*100</f>
        <v>0.12223789374706158</v>
      </c>
      <c r="L22" s="35">
        <f>'[4]master foreign claims'!L28/1000/'[4]master foreign claims'!$R28*100</f>
        <v>0.19275975552421251</v>
      </c>
      <c r="M22" s="35">
        <f>'[4]master foreign claims'!M28/1000/'[4]master foreign claims'!$R28*100</f>
        <v>1.8805829807240246E-2</v>
      </c>
      <c r="N22" s="35">
        <f>'[4]master foreign claims'!N28/1000/'[4]master foreign claims'!$R28*100</f>
        <v>0</v>
      </c>
      <c r="O22" s="35">
        <f>'[4]master foreign claims'!O28/1000/'[4]master foreign claims'!$R28*100</f>
        <v>0.1081335213916314</v>
      </c>
      <c r="P22" s="36"/>
    </row>
    <row r="23" spans="1:16">
      <c r="A23" s="1" t="s">
        <v>43</v>
      </c>
      <c r="B23" s="35">
        <f>'[4]master foreign claims'!B29/1000/'[4]master foreign claims'!$R29*100</f>
        <v>100.45656144012524</v>
      </c>
      <c r="D23" s="35"/>
      <c r="E23" s="35">
        <f>'[4]master foreign claims'!E29/1000/'[4]master foreign claims'!$R29*100</f>
        <v>0.94964779546047495</v>
      </c>
      <c r="F23" s="35">
        <f>'[4]master foreign claims'!F29/1000/'[4]master foreign claims'!$R29*100</f>
        <v>8.6564049047743286</v>
      </c>
      <c r="G23" s="35">
        <f>'[4]master foreign claims'!G29/1000/'[4]master foreign claims'!$R29*100</f>
        <v>1.7323245499608664</v>
      </c>
      <c r="H23" s="35">
        <f>'[4]master foreign claims'!H29/1000/'[4]master foreign claims'!$R29*100</f>
        <v>0.79050352204539531</v>
      </c>
      <c r="I23" s="35">
        <f>'[4]master foreign claims'!I29/1000/'[4]master foreign claims'!$R29*100</f>
        <v>0.17740673102008872</v>
      </c>
      <c r="J23" s="35">
        <f>'[4]master foreign claims'!J29/1000/'[4]master foreign claims'!$R29*100</f>
        <v>64.669971301852343</v>
      </c>
      <c r="K23" s="35">
        <f>'[4]master foreign claims'!K29/1000/'[4]master foreign claims'!$R29*100</f>
        <v>0.2165405687451083</v>
      </c>
      <c r="L23" s="35">
        <f>'[4]master foreign claims'!L29/1000/'[4]master foreign claims'!$R29*100</f>
        <v>0.45134359509522565</v>
      </c>
      <c r="M23" s="35">
        <f>'[4]master foreign claims'!M29/1000/'[4]master foreign claims'!$R29*100</f>
        <v>0.10957474563005479</v>
      </c>
      <c r="N23" s="35">
        <f>'[4]master foreign claims'!N29/1000/'[4]master foreign claims'!$R29*100</f>
        <v>0.13827289329506914</v>
      </c>
      <c r="O23" s="35">
        <f>'[4]master foreign claims'!O29/1000/'[4]master foreign claims'!$R29*100</f>
        <v>1.8262457605009132E-2</v>
      </c>
      <c r="P23" s="36"/>
    </row>
    <row r="24" spans="1:16">
      <c r="A24" s="1" t="s">
        <v>44</v>
      </c>
      <c r="B24" s="35">
        <f>'[4]master foreign claims'!B30/1000/'[4]master foreign claims'!$R30*100</f>
        <v>86.867256637168154</v>
      </c>
      <c r="D24" s="35"/>
      <c r="E24" s="35">
        <f>'[4]master foreign claims'!E30/1000/'[4]master foreign claims'!$R30*100</f>
        <v>13.026548672566374</v>
      </c>
      <c r="F24" s="35">
        <f>'[4]master foreign claims'!F30/1000/'[4]master foreign claims'!$R30*100</f>
        <v>5.2313527180783819</v>
      </c>
      <c r="G24" s="35">
        <f>'[4]master foreign claims'!G30/1000/'[4]master foreign claims'!$R30*100</f>
        <v>17.734513274336287</v>
      </c>
      <c r="H24" s="35">
        <f>'[4]master foreign claims'!H30/1000/'[4]master foreign claims'!$R30*100</f>
        <v>5.8963337547408345</v>
      </c>
      <c r="I24" s="35">
        <f>'[4]master foreign claims'!I30/1000/'[4]master foreign claims'!$R30*100</f>
        <v>4.3969658659924153</v>
      </c>
      <c r="J24" s="35">
        <f>'[4]master foreign claims'!J30/1000/'[4]master foreign claims'!$R30*100</f>
        <v>4.5512010113780026E-2</v>
      </c>
      <c r="K24" s="35">
        <f>'[4]master foreign claims'!K30/1000/'[4]master foreign claims'!$R30*100</f>
        <v>1.5398230088495577</v>
      </c>
      <c r="L24" s="35">
        <f>'[4]master foreign claims'!L30/1000/'[4]master foreign claims'!$R30*100</f>
        <v>9.7749683944374226</v>
      </c>
      <c r="M24" s="35">
        <f>'[4]master foreign claims'!M30/1000/'[4]master foreign claims'!$R30*100</f>
        <v>0.20227560050568905</v>
      </c>
      <c r="N24" s="35">
        <f>'[4]master foreign claims'!N30/1000/'[4]master foreign claims'!$R30*100</f>
        <v>0</v>
      </c>
      <c r="O24" s="35">
        <f>'[4]master foreign claims'!O30/1000/'[4]master foreign claims'!$R30*100</f>
        <v>0.14664981036662453</v>
      </c>
      <c r="P24" s="36"/>
    </row>
    <row r="25" spans="1:16">
      <c r="A25" s="1" t="s">
        <v>45</v>
      </c>
      <c r="B25" s="35">
        <f>'[4]master foreign claims'!B31/1000/'[4]master foreign claims'!$R31*100</f>
        <v>65.736564299424188</v>
      </c>
      <c r="D25" s="35"/>
      <c r="E25" s="35">
        <f>'[4]master foreign claims'!E31/1000/'[4]master foreign claims'!$R31*100</f>
        <v>23.893953934740882</v>
      </c>
      <c r="F25" s="35">
        <f>'[4]master foreign claims'!F31/1000/'[4]master foreign claims'!$R31*100</f>
        <v>8.4333013435700579</v>
      </c>
      <c r="G25" s="35">
        <f>'[4]master foreign claims'!G31/1000/'[4]master foreign claims'!$R31*100</f>
        <v>12.821497120921304</v>
      </c>
      <c r="H25" s="35">
        <f>'[4]master foreign claims'!H31/1000/'[4]master foreign claims'!$R31*100</f>
        <v>3.8267754318618041</v>
      </c>
      <c r="I25" s="35">
        <f>'[4]master foreign claims'!I31/1000/'[4]master foreign claims'!$R31*100</f>
        <v>0.11036468330134355</v>
      </c>
      <c r="J25" s="35">
        <f>'[4]master foreign claims'!J31/1000/'[4]master foreign claims'!$R31*100</f>
        <v>4.7984644913627644E-3</v>
      </c>
      <c r="K25" s="35">
        <f>'[4]master foreign claims'!K31/1000/'[4]master foreign claims'!$R31*100</f>
        <v>2.1593090211132437E-2</v>
      </c>
      <c r="L25" s="35">
        <f>'[4]master foreign claims'!L31/1000/'[4]master foreign claims'!$R31*100</f>
        <v>3.7236084452975051</v>
      </c>
      <c r="M25" s="35">
        <f>'[4]master foreign claims'!M31/1000/'[4]master foreign claims'!$R31*100</f>
        <v>3.358925143953935E-2</v>
      </c>
      <c r="N25" s="35">
        <f>'[4]master foreign claims'!N31/1000/'[4]master foreign claims'!$R31*100</f>
        <v>0</v>
      </c>
      <c r="O25" s="35">
        <f>'[4]master foreign claims'!O31/1000/'[4]master foreign claims'!$R31*100</f>
        <v>2.3992322456813823E-2</v>
      </c>
      <c r="P25" s="36"/>
    </row>
    <row r="26" spans="1:16">
      <c r="A26" s="1" t="s">
        <v>46</v>
      </c>
      <c r="B26" s="35">
        <f>'[4]master foreign claims'!B32/1000/'[4]master foreign claims'!$R32*100</f>
        <v>94.611186903137778</v>
      </c>
      <c r="D26" s="35"/>
      <c r="E26" s="35">
        <f>'[4]master foreign claims'!E32/1000/'[4]master foreign claims'!$R32*100</f>
        <v>47.237380627557982</v>
      </c>
      <c r="F26" s="35">
        <f>'[4]master foreign claims'!F32/1000/'[4]master foreign claims'!$R32*100</f>
        <v>21.309686221009549</v>
      </c>
      <c r="G26" s="35">
        <f>'[4]master foreign claims'!G32/1000/'[4]master foreign claims'!$R32*100</f>
        <v>24.345156889495225</v>
      </c>
      <c r="H26" s="35">
        <f>'[4]master foreign claims'!H32/1000/'[4]master foreign claims'!$R32*100</f>
        <v>6.8212824010914053E-2</v>
      </c>
      <c r="I26" s="35">
        <f>'[4]master foreign claims'!I32/1000/'[4]master foreign claims'!$R32*100</f>
        <v>0.12278308321964529</v>
      </c>
      <c r="J26" s="35">
        <f>'[4]master foreign claims'!J32/1000/'[4]master foreign claims'!$R32*100</f>
        <v>6.8212824010914054E-3</v>
      </c>
      <c r="K26" s="35">
        <f>'[4]master foreign claims'!K32/1000/'[4]master foreign claims'!$R32*100</f>
        <v>0.64120054570259211</v>
      </c>
      <c r="L26" s="35">
        <f>'[4]master foreign claims'!L32/1000/'[4]master foreign claims'!$R32*100</f>
        <v>0.31377899045020463</v>
      </c>
      <c r="M26" s="35">
        <f>'[4]master foreign claims'!M32/1000/'[4]master foreign claims'!$R32*100</f>
        <v>4.0927694406548427E-2</v>
      </c>
      <c r="N26" s="35">
        <f>'[4]master foreign claims'!N32/1000/'[4]master foreign claims'!$R32*100</f>
        <v>0</v>
      </c>
      <c r="O26" s="35">
        <f>'[4]master foreign claims'!O32/1000/'[4]master foreign claims'!$R32*100</f>
        <v>6.8212824010914054E-3</v>
      </c>
      <c r="P26" s="36"/>
    </row>
    <row r="27" spans="1:16">
      <c r="A27" s="1" t="s">
        <v>48</v>
      </c>
      <c r="B27" s="35">
        <f>'[4]master foreign claims'!B34/1000/'[4]master foreign claims'!$R34*100</f>
        <v>50.718283582089555</v>
      </c>
      <c r="D27" s="35"/>
      <c r="E27" s="35">
        <f>'[4]master foreign claims'!E34/1000/'[4]master foreign claims'!$R34*100</f>
        <v>23.628731343283579</v>
      </c>
      <c r="F27" s="35">
        <f>'[4]master foreign claims'!F34/1000/'[4]master foreign claims'!$R34*100</f>
        <v>0.27052238805970152</v>
      </c>
      <c r="G27" s="35">
        <f>'[4]master foreign claims'!G34/1000/'[4]master foreign claims'!$R34*100</f>
        <v>10.177238805970148</v>
      </c>
      <c r="H27" s="35">
        <f>'[4]master foreign claims'!H34/1000/'[4]master foreign claims'!$R34*100</f>
        <v>4.9720149253731343</v>
      </c>
      <c r="I27" s="35">
        <f>'[4]master foreign claims'!I34/1000/'[4]master foreign claims'!$R34*100</f>
        <v>1.865671641791045E-2</v>
      </c>
      <c r="J27" s="35">
        <f>'[4]master foreign claims'!J34/1000/'[4]master foreign claims'!$R34*100</f>
        <v>0</v>
      </c>
      <c r="K27" s="35">
        <f>'[4]master foreign claims'!K34/1000/'[4]master foreign claims'!$R34*100</f>
        <v>3.7313432835820899E-2</v>
      </c>
      <c r="L27" s="35">
        <f>'[4]master foreign claims'!L34/1000/'[4]master foreign claims'!$R34*100</f>
        <v>3.7313432835820899E-2</v>
      </c>
      <c r="M27" s="35">
        <f>'[4]master foreign claims'!M34/1000/'[4]master foreign claims'!$R34*100</f>
        <v>3.7313432835820899E-2</v>
      </c>
      <c r="N27" s="35">
        <f>'[4]master foreign claims'!N34/1000/'[4]master foreign claims'!$R34*100</f>
        <v>0</v>
      </c>
      <c r="O27" s="35">
        <f>'[4]master foreign claims'!O34/1000/'[4]master foreign claims'!$R34*100</f>
        <v>0</v>
      </c>
      <c r="P27" s="36"/>
    </row>
    <row r="28" spans="1:16">
      <c r="A28" s="1" t="s">
        <v>49</v>
      </c>
      <c r="B28" s="35">
        <f>'[4]master foreign claims'!B35/1000/'[4]master foreign claims'!$R35*100</f>
        <v>7.6077730623185165</v>
      </c>
      <c r="D28" s="35"/>
      <c r="E28" s="35">
        <f>'[4]master foreign claims'!E35/1000/'[4]master foreign claims'!$R35*100</f>
        <v>3.7145409872682595</v>
      </c>
      <c r="F28" s="35">
        <f>'[4]master foreign claims'!F35/1000/'[4]master foreign claims'!$R35*100</f>
        <v>2.262675899039535</v>
      </c>
      <c r="G28" s="35">
        <f>'[4]master foreign claims'!G35/1000/'[4]master foreign claims'!$R35*100</f>
        <v>0.41769041769041765</v>
      </c>
      <c r="H28" s="35">
        <f>'[4]master foreign claims'!H35/1000/'[4]master foreign claims'!$R35*100</f>
        <v>0.27027027027027023</v>
      </c>
      <c r="I28" s="35">
        <f>'[4]master foreign claims'!I35/1000/'[4]master foreign claims'!$R35*100</f>
        <v>0.10051373687737324</v>
      </c>
      <c r="J28" s="35">
        <f>'[4]master foreign claims'!J35/1000/'[4]master foreign claims'!$R35*100</f>
        <v>6.7009157918248826E-3</v>
      </c>
      <c r="K28" s="35">
        <f>'[4]master foreign claims'!K35/1000/'[4]master foreign claims'!$R35*100</f>
        <v>0.32164395800759432</v>
      </c>
      <c r="L28" s="35">
        <f>'[4]master foreign claims'!L35/1000/'[4]master foreign claims'!$R35*100</f>
        <v>0.18539200357382174</v>
      </c>
      <c r="M28" s="35">
        <f>'[4]master foreign claims'!M35/1000/'[4]master foreign claims'!$R35*100</f>
        <v>2.233638597274961E-2</v>
      </c>
      <c r="N28" s="35">
        <f>'[4]master foreign claims'!N35/1000/'[4]master foreign claims'!$R35*100</f>
        <v>5.3607326334599061E-2</v>
      </c>
      <c r="O28" s="35">
        <f>'[4]master foreign claims'!O35/1000/'[4]master foreign claims'!$R35*100</f>
        <v>5.1373687737324099E-2</v>
      </c>
      <c r="P28" s="36"/>
    </row>
    <row r="29" spans="1:16">
      <c r="A29" s="1" t="s">
        <v>50</v>
      </c>
      <c r="B29" s="35">
        <f>'[4]master foreign claims'!B37/1000/'[4]master foreign claims'!$R37*100</f>
        <v>77.58278145695364</v>
      </c>
      <c r="D29" s="35"/>
      <c r="E29" s="35">
        <f>'[4]master foreign claims'!E37/1000/'[4]master foreign claims'!$R37*100</f>
        <v>26.456953642384107</v>
      </c>
      <c r="F29" s="35">
        <f>'[4]master foreign claims'!F37/1000/'[4]master foreign claims'!$R37*100</f>
        <v>29.172185430463575</v>
      </c>
      <c r="G29" s="35">
        <f>'[4]master foreign claims'!G37/1000/'[4]master foreign claims'!$R37*100</f>
        <v>18.973509933774832</v>
      </c>
      <c r="H29" s="35">
        <f>'[4]master foreign claims'!H37/1000/'[4]master foreign claims'!$R37*100</f>
        <v>1.1589403973509933</v>
      </c>
      <c r="I29" s="35">
        <f>'[4]master foreign claims'!I37/1000/'[4]master foreign claims'!$R37*100</f>
        <v>0.36423841059602646</v>
      </c>
      <c r="J29" s="35">
        <f>'[4]master foreign claims'!J37/1000/'[4]master foreign claims'!$R37*100</f>
        <v>0</v>
      </c>
      <c r="K29" s="35">
        <f>'[4]master foreign claims'!K37/1000/'[4]master foreign claims'!$R37*100</f>
        <v>0.16556291390728478</v>
      </c>
      <c r="L29" s="35">
        <f>'[4]master foreign claims'!L37/1000/'[4]master foreign claims'!$R37*100</f>
        <v>0.19867549668874171</v>
      </c>
      <c r="M29" s="35">
        <f>'[4]master foreign claims'!M37/1000/'[4]master foreign claims'!$R37*100</f>
        <v>0</v>
      </c>
      <c r="N29" s="35">
        <f>'[4]master foreign claims'!N37/1000/'[4]master foreign claims'!$R37*100</f>
        <v>0</v>
      </c>
      <c r="O29" s="35">
        <f>'[4]master foreign claims'!O37/1000/'[4]master foreign claims'!$R37*100</f>
        <v>0</v>
      </c>
      <c r="P29" s="36"/>
    </row>
    <row r="30" spans="1:16">
      <c r="A30" s="1" t="s">
        <v>52</v>
      </c>
      <c r="B30" s="35">
        <f>'[4]master foreign claims'!B38/1000/'[4]master foreign claims'!$R38*100</f>
        <v>6.3097949886104789</v>
      </c>
      <c r="D30" s="35"/>
      <c r="E30" s="35">
        <f>'[4]master foreign claims'!E38/1000/'[4]master foreign claims'!$R38*100</f>
        <v>2.0501138952164011</v>
      </c>
      <c r="F30" s="35">
        <f>'[4]master foreign claims'!F38/1000/'[4]master foreign claims'!$R38*100</f>
        <v>1.2300683371298406</v>
      </c>
      <c r="G30" s="35">
        <f>'[4]master foreign claims'!G38/1000/'[4]master foreign claims'!$R38*100</f>
        <v>2.0956719817767655</v>
      </c>
      <c r="H30" s="35">
        <f>'[4]master foreign claims'!H38/1000/'[4]master foreign claims'!$R38*100</f>
        <v>0</v>
      </c>
      <c r="I30" s="35">
        <f>'[4]master foreign claims'!I38/1000/'[4]master foreign claims'!$R38*100</f>
        <v>6.8337129840546698E-2</v>
      </c>
      <c r="J30" s="35">
        <f>'[4]master foreign claims'!J38/1000/'[4]master foreign claims'!$R38*100</f>
        <v>0</v>
      </c>
      <c r="K30" s="35">
        <f>'[4]master foreign claims'!K38/1000/'[4]master foreign claims'!$R38*100</f>
        <v>0.29612756264236906</v>
      </c>
      <c r="L30" s="35">
        <f>'[4]master foreign claims'!L38/1000/'[4]master foreign claims'!$R38*100</f>
        <v>0</v>
      </c>
      <c r="M30" s="35">
        <f>'[4]master foreign claims'!M38/1000/'[4]master foreign claims'!$R38*100</f>
        <v>4.5558086560364468E-2</v>
      </c>
      <c r="N30" s="35">
        <f>'[4]master foreign claims'!N38/1000/'[4]master foreign claims'!$R38*100</f>
        <v>0.20501138952164011</v>
      </c>
      <c r="O30" s="35">
        <f>'[4]master foreign claims'!O38/1000/'[4]master foreign claims'!$R38*100</f>
        <v>4.5558086560364468E-2</v>
      </c>
      <c r="P30" s="36"/>
    </row>
    <row r="31" spans="1:16" ht="13.5" customHeight="1">
      <c r="A31" s="1" t="s">
        <v>53</v>
      </c>
      <c r="B31" s="35">
        <f>'[4]master foreign claims'!B39/1000/'[4]master foreign claims'!$R39*100</f>
        <v>25.759999999999998</v>
      </c>
      <c r="D31" s="35"/>
      <c r="E31" s="35">
        <f>'[4]master foreign claims'!E39/1000/'[4]master foreign claims'!$R39*100</f>
        <v>1.7866666666666666</v>
      </c>
      <c r="F31" s="35">
        <f>'[4]master foreign claims'!F39/1000/'[4]master foreign claims'!$R39*100</f>
        <v>1.4000000000000001</v>
      </c>
      <c r="G31" s="35">
        <f>'[4]master foreign claims'!G39/1000/'[4]master foreign claims'!$R39*100</f>
        <v>0.36</v>
      </c>
      <c r="H31" s="35">
        <f>'[4]master foreign claims'!H39/1000/'[4]master foreign claims'!$R39*100</f>
        <v>0.04</v>
      </c>
      <c r="I31" s="35">
        <f>'[4]master foreign claims'!I39/1000/'[4]master foreign claims'!$R39*100</f>
        <v>0.08</v>
      </c>
      <c r="J31" s="35">
        <f>'[4]master foreign claims'!J39/1000/'[4]master foreign claims'!$R39*100</f>
        <v>0</v>
      </c>
      <c r="K31" s="35">
        <f>'[4]master foreign claims'!K39/1000/'[4]master foreign claims'!$R39*100</f>
        <v>5.3333333333333337E-2</v>
      </c>
      <c r="L31" s="35">
        <f>'[4]master foreign claims'!L39/1000/'[4]master foreign claims'!$R39*100</f>
        <v>0.16</v>
      </c>
      <c r="M31" s="35">
        <f>'[4]master foreign claims'!M39/1000/'[4]master foreign claims'!$R39*100</f>
        <v>0</v>
      </c>
      <c r="N31" s="35">
        <f>'[4]master foreign claims'!N39/1000/'[4]master foreign claims'!$R39*100</f>
        <v>0</v>
      </c>
      <c r="O31" s="35">
        <f>'[4]master foreign claims'!O39/1000/'[4]master foreign claims'!$R39*100</f>
        <v>5.3333333333333337E-2</v>
      </c>
      <c r="P31" s="36"/>
    </row>
    <row r="32" spans="1:16" ht="2.25" hidden="1" customHeight="1">
      <c r="A32" s="1" t="s">
        <v>56</v>
      </c>
      <c r="B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1" t="s">
        <v>91</v>
      </c>
    </row>
    <row r="35" spans="1:15">
      <c r="A35" s="175" t="s">
        <v>92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</row>
    <row r="36" spans="1:15">
      <c r="A36" s="1" t="s">
        <v>93</v>
      </c>
    </row>
  </sheetData>
  <mergeCells count="3">
    <mergeCell ref="A5:O5"/>
    <mergeCell ref="A6:O6"/>
    <mergeCell ref="A35:O35"/>
  </mergeCells>
  <pageMargins left="0.75" right="0.75" top="1" bottom="1" header="0.5" footer="0.5"/>
  <pageSetup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31"/>
  <sheetViews>
    <sheetView workbookViewId="0">
      <selection activeCell="F1" sqref="F1"/>
    </sheetView>
  </sheetViews>
  <sheetFormatPr defaultRowHeight="12.75"/>
  <cols>
    <col min="1" max="1" width="9.140625" style="1"/>
    <col min="2" max="2" width="21.5703125" style="1" customWidth="1"/>
    <col min="3" max="3" width="7" style="1" hidden="1" customWidth="1"/>
    <col min="4" max="9" width="9.140625" style="1"/>
    <col min="10" max="10" width="10.140625" style="1" customWidth="1"/>
    <col min="11" max="11" width="10.5703125" style="1" customWidth="1"/>
    <col min="12" max="257" width="9.140625" style="1"/>
    <col min="258" max="258" width="21.5703125" style="1" customWidth="1"/>
    <col min="259" max="259" width="0" style="1" hidden="1" customWidth="1"/>
    <col min="260" max="265" width="9.140625" style="1"/>
    <col min="266" max="266" width="10.140625" style="1" customWidth="1"/>
    <col min="267" max="267" width="10.5703125" style="1" customWidth="1"/>
    <col min="268" max="513" width="9.140625" style="1"/>
    <col min="514" max="514" width="21.5703125" style="1" customWidth="1"/>
    <col min="515" max="515" width="0" style="1" hidden="1" customWidth="1"/>
    <col min="516" max="521" width="9.140625" style="1"/>
    <col min="522" max="522" width="10.140625" style="1" customWidth="1"/>
    <col min="523" max="523" width="10.5703125" style="1" customWidth="1"/>
    <col min="524" max="769" width="9.140625" style="1"/>
    <col min="770" max="770" width="21.5703125" style="1" customWidth="1"/>
    <col min="771" max="771" width="0" style="1" hidden="1" customWidth="1"/>
    <col min="772" max="777" width="9.140625" style="1"/>
    <col min="778" max="778" width="10.140625" style="1" customWidth="1"/>
    <col min="779" max="779" width="10.5703125" style="1" customWidth="1"/>
    <col min="780" max="1025" width="9.140625" style="1"/>
    <col min="1026" max="1026" width="21.5703125" style="1" customWidth="1"/>
    <col min="1027" max="1027" width="0" style="1" hidden="1" customWidth="1"/>
    <col min="1028" max="1033" width="9.140625" style="1"/>
    <col min="1034" max="1034" width="10.140625" style="1" customWidth="1"/>
    <col min="1035" max="1035" width="10.5703125" style="1" customWidth="1"/>
    <col min="1036" max="1281" width="9.140625" style="1"/>
    <col min="1282" max="1282" width="21.5703125" style="1" customWidth="1"/>
    <col min="1283" max="1283" width="0" style="1" hidden="1" customWidth="1"/>
    <col min="1284" max="1289" width="9.140625" style="1"/>
    <col min="1290" max="1290" width="10.140625" style="1" customWidth="1"/>
    <col min="1291" max="1291" width="10.5703125" style="1" customWidth="1"/>
    <col min="1292" max="1537" width="9.140625" style="1"/>
    <col min="1538" max="1538" width="21.5703125" style="1" customWidth="1"/>
    <col min="1539" max="1539" width="0" style="1" hidden="1" customWidth="1"/>
    <col min="1540" max="1545" width="9.140625" style="1"/>
    <col min="1546" max="1546" width="10.140625" style="1" customWidth="1"/>
    <col min="1547" max="1547" width="10.5703125" style="1" customWidth="1"/>
    <col min="1548" max="1793" width="9.140625" style="1"/>
    <col min="1794" max="1794" width="21.5703125" style="1" customWidth="1"/>
    <col min="1795" max="1795" width="0" style="1" hidden="1" customWidth="1"/>
    <col min="1796" max="1801" width="9.140625" style="1"/>
    <col min="1802" max="1802" width="10.140625" style="1" customWidth="1"/>
    <col min="1803" max="1803" width="10.5703125" style="1" customWidth="1"/>
    <col min="1804" max="2049" width="9.140625" style="1"/>
    <col min="2050" max="2050" width="21.5703125" style="1" customWidth="1"/>
    <col min="2051" max="2051" width="0" style="1" hidden="1" customWidth="1"/>
    <col min="2052" max="2057" width="9.140625" style="1"/>
    <col min="2058" max="2058" width="10.140625" style="1" customWidth="1"/>
    <col min="2059" max="2059" width="10.5703125" style="1" customWidth="1"/>
    <col min="2060" max="2305" width="9.140625" style="1"/>
    <col min="2306" max="2306" width="21.5703125" style="1" customWidth="1"/>
    <col min="2307" max="2307" width="0" style="1" hidden="1" customWidth="1"/>
    <col min="2308" max="2313" width="9.140625" style="1"/>
    <col min="2314" max="2314" width="10.140625" style="1" customWidth="1"/>
    <col min="2315" max="2315" width="10.5703125" style="1" customWidth="1"/>
    <col min="2316" max="2561" width="9.140625" style="1"/>
    <col min="2562" max="2562" width="21.5703125" style="1" customWidth="1"/>
    <col min="2563" max="2563" width="0" style="1" hidden="1" customWidth="1"/>
    <col min="2564" max="2569" width="9.140625" style="1"/>
    <col min="2570" max="2570" width="10.140625" style="1" customWidth="1"/>
    <col min="2571" max="2571" width="10.5703125" style="1" customWidth="1"/>
    <col min="2572" max="2817" width="9.140625" style="1"/>
    <col min="2818" max="2818" width="21.5703125" style="1" customWidth="1"/>
    <col min="2819" max="2819" width="0" style="1" hidden="1" customWidth="1"/>
    <col min="2820" max="2825" width="9.140625" style="1"/>
    <col min="2826" max="2826" width="10.140625" style="1" customWidth="1"/>
    <col min="2827" max="2827" width="10.5703125" style="1" customWidth="1"/>
    <col min="2828" max="3073" width="9.140625" style="1"/>
    <col min="3074" max="3074" width="21.5703125" style="1" customWidth="1"/>
    <col min="3075" max="3075" width="0" style="1" hidden="1" customWidth="1"/>
    <col min="3076" max="3081" width="9.140625" style="1"/>
    <col min="3082" max="3082" width="10.140625" style="1" customWidth="1"/>
    <col min="3083" max="3083" width="10.5703125" style="1" customWidth="1"/>
    <col min="3084" max="3329" width="9.140625" style="1"/>
    <col min="3330" max="3330" width="21.5703125" style="1" customWidth="1"/>
    <col min="3331" max="3331" width="0" style="1" hidden="1" customWidth="1"/>
    <col min="3332" max="3337" width="9.140625" style="1"/>
    <col min="3338" max="3338" width="10.140625" style="1" customWidth="1"/>
    <col min="3339" max="3339" width="10.5703125" style="1" customWidth="1"/>
    <col min="3340" max="3585" width="9.140625" style="1"/>
    <col min="3586" max="3586" width="21.5703125" style="1" customWidth="1"/>
    <col min="3587" max="3587" width="0" style="1" hidden="1" customWidth="1"/>
    <col min="3588" max="3593" width="9.140625" style="1"/>
    <col min="3594" max="3594" width="10.140625" style="1" customWidth="1"/>
    <col min="3595" max="3595" width="10.5703125" style="1" customWidth="1"/>
    <col min="3596" max="3841" width="9.140625" style="1"/>
    <col min="3842" max="3842" width="21.5703125" style="1" customWidth="1"/>
    <col min="3843" max="3843" width="0" style="1" hidden="1" customWidth="1"/>
    <col min="3844" max="3849" width="9.140625" style="1"/>
    <col min="3850" max="3850" width="10.140625" style="1" customWidth="1"/>
    <col min="3851" max="3851" width="10.5703125" style="1" customWidth="1"/>
    <col min="3852" max="4097" width="9.140625" style="1"/>
    <col min="4098" max="4098" width="21.5703125" style="1" customWidth="1"/>
    <col min="4099" max="4099" width="0" style="1" hidden="1" customWidth="1"/>
    <col min="4100" max="4105" width="9.140625" style="1"/>
    <col min="4106" max="4106" width="10.140625" style="1" customWidth="1"/>
    <col min="4107" max="4107" width="10.5703125" style="1" customWidth="1"/>
    <col min="4108" max="4353" width="9.140625" style="1"/>
    <col min="4354" max="4354" width="21.5703125" style="1" customWidth="1"/>
    <col min="4355" max="4355" width="0" style="1" hidden="1" customWidth="1"/>
    <col min="4356" max="4361" width="9.140625" style="1"/>
    <col min="4362" max="4362" width="10.140625" style="1" customWidth="1"/>
    <col min="4363" max="4363" width="10.5703125" style="1" customWidth="1"/>
    <col min="4364" max="4609" width="9.140625" style="1"/>
    <col min="4610" max="4610" width="21.5703125" style="1" customWidth="1"/>
    <col min="4611" max="4611" width="0" style="1" hidden="1" customWidth="1"/>
    <col min="4612" max="4617" width="9.140625" style="1"/>
    <col min="4618" max="4618" width="10.140625" style="1" customWidth="1"/>
    <col min="4619" max="4619" width="10.5703125" style="1" customWidth="1"/>
    <col min="4620" max="4865" width="9.140625" style="1"/>
    <col min="4866" max="4866" width="21.5703125" style="1" customWidth="1"/>
    <col min="4867" max="4867" width="0" style="1" hidden="1" customWidth="1"/>
    <col min="4868" max="4873" width="9.140625" style="1"/>
    <col min="4874" max="4874" width="10.140625" style="1" customWidth="1"/>
    <col min="4875" max="4875" width="10.5703125" style="1" customWidth="1"/>
    <col min="4876" max="5121" width="9.140625" style="1"/>
    <col min="5122" max="5122" width="21.5703125" style="1" customWidth="1"/>
    <col min="5123" max="5123" width="0" style="1" hidden="1" customWidth="1"/>
    <col min="5124" max="5129" width="9.140625" style="1"/>
    <col min="5130" max="5130" width="10.140625" style="1" customWidth="1"/>
    <col min="5131" max="5131" width="10.5703125" style="1" customWidth="1"/>
    <col min="5132" max="5377" width="9.140625" style="1"/>
    <col min="5378" max="5378" width="21.5703125" style="1" customWidth="1"/>
    <col min="5379" max="5379" width="0" style="1" hidden="1" customWidth="1"/>
    <col min="5380" max="5385" width="9.140625" style="1"/>
    <col min="5386" max="5386" width="10.140625" style="1" customWidth="1"/>
    <col min="5387" max="5387" width="10.5703125" style="1" customWidth="1"/>
    <col min="5388" max="5633" width="9.140625" style="1"/>
    <col min="5634" max="5634" width="21.5703125" style="1" customWidth="1"/>
    <col min="5635" max="5635" width="0" style="1" hidden="1" customWidth="1"/>
    <col min="5636" max="5641" width="9.140625" style="1"/>
    <col min="5642" max="5642" width="10.140625" style="1" customWidth="1"/>
    <col min="5643" max="5643" width="10.5703125" style="1" customWidth="1"/>
    <col min="5644" max="5889" width="9.140625" style="1"/>
    <col min="5890" max="5890" width="21.5703125" style="1" customWidth="1"/>
    <col min="5891" max="5891" width="0" style="1" hidden="1" customWidth="1"/>
    <col min="5892" max="5897" width="9.140625" style="1"/>
    <col min="5898" max="5898" width="10.140625" style="1" customWidth="1"/>
    <col min="5899" max="5899" width="10.5703125" style="1" customWidth="1"/>
    <col min="5900" max="6145" width="9.140625" style="1"/>
    <col min="6146" max="6146" width="21.5703125" style="1" customWidth="1"/>
    <col min="6147" max="6147" width="0" style="1" hidden="1" customWidth="1"/>
    <col min="6148" max="6153" width="9.140625" style="1"/>
    <col min="6154" max="6154" width="10.140625" style="1" customWidth="1"/>
    <col min="6155" max="6155" width="10.5703125" style="1" customWidth="1"/>
    <col min="6156" max="6401" width="9.140625" style="1"/>
    <col min="6402" max="6402" width="21.5703125" style="1" customWidth="1"/>
    <col min="6403" max="6403" width="0" style="1" hidden="1" customWidth="1"/>
    <col min="6404" max="6409" width="9.140625" style="1"/>
    <col min="6410" max="6410" width="10.140625" style="1" customWidth="1"/>
    <col min="6411" max="6411" width="10.5703125" style="1" customWidth="1"/>
    <col min="6412" max="6657" width="9.140625" style="1"/>
    <col min="6658" max="6658" width="21.5703125" style="1" customWidth="1"/>
    <col min="6659" max="6659" width="0" style="1" hidden="1" customWidth="1"/>
    <col min="6660" max="6665" width="9.140625" style="1"/>
    <col min="6666" max="6666" width="10.140625" style="1" customWidth="1"/>
    <col min="6667" max="6667" width="10.5703125" style="1" customWidth="1"/>
    <col min="6668" max="6913" width="9.140625" style="1"/>
    <col min="6914" max="6914" width="21.5703125" style="1" customWidth="1"/>
    <col min="6915" max="6915" width="0" style="1" hidden="1" customWidth="1"/>
    <col min="6916" max="6921" width="9.140625" style="1"/>
    <col min="6922" max="6922" width="10.140625" style="1" customWidth="1"/>
    <col min="6923" max="6923" width="10.5703125" style="1" customWidth="1"/>
    <col min="6924" max="7169" width="9.140625" style="1"/>
    <col min="7170" max="7170" width="21.5703125" style="1" customWidth="1"/>
    <col min="7171" max="7171" width="0" style="1" hidden="1" customWidth="1"/>
    <col min="7172" max="7177" width="9.140625" style="1"/>
    <col min="7178" max="7178" width="10.140625" style="1" customWidth="1"/>
    <col min="7179" max="7179" width="10.5703125" style="1" customWidth="1"/>
    <col min="7180" max="7425" width="9.140625" style="1"/>
    <col min="7426" max="7426" width="21.5703125" style="1" customWidth="1"/>
    <col min="7427" max="7427" width="0" style="1" hidden="1" customWidth="1"/>
    <col min="7428" max="7433" width="9.140625" style="1"/>
    <col min="7434" max="7434" width="10.140625" style="1" customWidth="1"/>
    <col min="7435" max="7435" width="10.5703125" style="1" customWidth="1"/>
    <col min="7436" max="7681" width="9.140625" style="1"/>
    <col min="7682" max="7682" width="21.5703125" style="1" customWidth="1"/>
    <col min="7683" max="7683" width="0" style="1" hidden="1" customWidth="1"/>
    <col min="7684" max="7689" width="9.140625" style="1"/>
    <col min="7690" max="7690" width="10.140625" style="1" customWidth="1"/>
    <col min="7691" max="7691" width="10.5703125" style="1" customWidth="1"/>
    <col min="7692" max="7937" width="9.140625" style="1"/>
    <col min="7938" max="7938" width="21.5703125" style="1" customWidth="1"/>
    <col min="7939" max="7939" width="0" style="1" hidden="1" customWidth="1"/>
    <col min="7940" max="7945" width="9.140625" style="1"/>
    <col min="7946" max="7946" width="10.140625" style="1" customWidth="1"/>
    <col min="7947" max="7947" width="10.5703125" style="1" customWidth="1"/>
    <col min="7948" max="8193" width="9.140625" style="1"/>
    <col min="8194" max="8194" width="21.5703125" style="1" customWidth="1"/>
    <col min="8195" max="8195" width="0" style="1" hidden="1" customWidth="1"/>
    <col min="8196" max="8201" width="9.140625" style="1"/>
    <col min="8202" max="8202" width="10.140625" style="1" customWidth="1"/>
    <col min="8203" max="8203" width="10.5703125" style="1" customWidth="1"/>
    <col min="8204" max="8449" width="9.140625" style="1"/>
    <col min="8450" max="8450" width="21.5703125" style="1" customWidth="1"/>
    <col min="8451" max="8451" width="0" style="1" hidden="1" customWidth="1"/>
    <col min="8452" max="8457" width="9.140625" style="1"/>
    <col min="8458" max="8458" width="10.140625" style="1" customWidth="1"/>
    <col min="8459" max="8459" width="10.5703125" style="1" customWidth="1"/>
    <col min="8460" max="8705" width="9.140625" style="1"/>
    <col min="8706" max="8706" width="21.5703125" style="1" customWidth="1"/>
    <col min="8707" max="8707" width="0" style="1" hidden="1" customWidth="1"/>
    <col min="8708" max="8713" width="9.140625" style="1"/>
    <col min="8714" max="8714" width="10.140625" style="1" customWidth="1"/>
    <col min="8715" max="8715" width="10.5703125" style="1" customWidth="1"/>
    <col min="8716" max="8961" width="9.140625" style="1"/>
    <col min="8962" max="8962" width="21.5703125" style="1" customWidth="1"/>
    <col min="8963" max="8963" width="0" style="1" hidden="1" customWidth="1"/>
    <col min="8964" max="8969" width="9.140625" style="1"/>
    <col min="8970" max="8970" width="10.140625" style="1" customWidth="1"/>
    <col min="8971" max="8971" width="10.5703125" style="1" customWidth="1"/>
    <col min="8972" max="9217" width="9.140625" style="1"/>
    <col min="9218" max="9218" width="21.5703125" style="1" customWidth="1"/>
    <col min="9219" max="9219" width="0" style="1" hidden="1" customWidth="1"/>
    <col min="9220" max="9225" width="9.140625" style="1"/>
    <col min="9226" max="9226" width="10.140625" style="1" customWidth="1"/>
    <col min="9227" max="9227" width="10.5703125" style="1" customWidth="1"/>
    <col min="9228" max="9473" width="9.140625" style="1"/>
    <col min="9474" max="9474" width="21.5703125" style="1" customWidth="1"/>
    <col min="9475" max="9475" width="0" style="1" hidden="1" customWidth="1"/>
    <col min="9476" max="9481" width="9.140625" style="1"/>
    <col min="9482" max="9482" width="10.140625" style="1" customWidth="1"/>
    <col min="9483" max="9483" width="10.5703125" style="1" customWidth="1"/>
    <col min="9484" max="9729" width="9.140625" style="1"/>
    <col min="9730" max="9730" width="21.5703125" style="1" customWidth="1"/>
    <col min="9731" max="9731" width="0" style="1" hidden="1" customWidth="1"/>
    <col min="9732" max="9737" width="9.140625" style="1"/>
    <col min="9738" max="9738" width="10.140625" style="1" customWidth="1"/>
    <col min="9739" max="9739" width="10.5703125" style="1" customWidth="1"/>
    <col min="9740" max="9985" width="9.140625" style="1"/>
    <col min="9986" max="9986" width="21.5703125" style="1" customWidth="1"/>
    <col min="9987" max="9987" width="0" style="1" hidden="1" customWidth="1"/>
    <col min="9988" max="9993" width="9.140625" style="1"/>
    <col min="9994" max="9994" width="10.140625" style="1" customWidth="1"/>
    <col min="9995" max="9995" width="10.5703125" style="1" customWidth="1"/>
    <col min="9996" max="10241" width="9.140625" style="1"/>
    <col min="10242" max="10242" width="21.5703125" style="1" customWidth="1"/>
    <col min="10243" max="10243" width="0" style="1" hidden="1" customWidth="1"/>
    <col min="10244" max="10249" width="9.140625" style="1"/>
    <col min="10250" max="10250" width="10.140625" style="1" customWidth="1"/>
    <col min="10251" max="10251" width="10.5703125" style="1" customWidth="1"/>
    <col min="10252" max="10497" width="9.140625" style="1"/>
    <col min="10498" max="10498" width="21.5703125" style="1" customWidth="1"/>
    <col min="10499" max="10499" width="0" style="1" hidden="1" customWidth="1"/>
    <col min="10500" max="10505" width="9.140625" style="1"/>
    <col min="10506" max="10506" width="10.140625" style="1" customWidth="1"/>
    <col min="10507" max="10507" width="10.5703125" style="1" customWidth="1"/>
    <col min="10508" max="10753" width="9.140625" style="1"/>
    <col min="10754" max="10754" width="21.5703125" style="1" customWidth="1"/>
    <col min="10755" max="10755" width="0" style="1" hidden="1" customWidth="1"/>
    <col min="10756" max="10761" width="9.140625" style="1"/>
    <col min="10762" max="10762" width="10.140625" style="1" customWidth="1"/>
    <col min="10763" max="10763" width="10.5703125" style="1" customWidth="1"/>
    <col min="10764" max="11009" width="9.140625" style="1"/>
    <col min="11010" max="11010" width="21.5703125" style="1" customWidth="1"/>
    <col min="11011" max="11011" width="0" style="1" hidden="1" customWidth="1"/>
    <col min="11012" max="11017" width="9.140625" style="1"/>
    <col min="11018" max="11018" width="10.140625" style="1" customWidth="1"/>
    <col min="11019" max="11019" width="10.5703125" style="1" customWidth="1"/>
    <col min="11020" max="11265" width="9.140625" style="1"/>
    <col min="11266" max="11266" width="21.5703125" style="1" customWidth="1"/>
    <col min="11267" max="11267" width="0" style="1" hidden="1" customWidth="1"/>
    <col min="11268" max="11273" width="9.140625" style="1"/>
    <col min="11274" max="11274" width="10.140625" style="1" customWidth="1"/>
    <col min="11275" max="11275" width="10.5703125" style="1" customWidth="1"/>
    <col min="11276" max="11521" width="9.140625" style="1"/>
    <col min="11522" max="11522" width="21.5703125" style="1" customWidth="1"/>
    <col min="11523" max="11523" width="0" style="1" hidden="1" customWidth="1"/>
    <col min="11524" max="11529" width="9.140625" style="1"/>
    <col min="11530" max="11530" width="10.140625" style="1" customWidth="1"/>
    <col min="11531" max="11531" width="10.5703125" style="1" customWidth="1"/>
    <col min="11532" max="11777" width="9.140625" style="1"/>
    <col min="11778" max="11778" width="21.5703125" style="1" customWidth="1"/>
    <col min="11779" max="11779" width="0" style="1" hidden="1" customWidth="1"/>
    <col min="11780" max="11785" width="9.140625" style="1"/>
    <col min="11786" max="11786" width="10.140625" style="1" customWidth="1"/>
    <col min="11787" max="11787" width="10.5703125" style="1" customWidth="1"/>
    <col min="11788" max="12033" width="9.140625" style="1"/>
    <col min="12034" max="12034" width="21.5703125" style="1" customWidth="1"/>
    <col min="12035" max="12035" width="0" style="1" hidden="1" customWidth="1"/>
    <col min="12036" max="12041" width="9.140625" style="1"/>
    <col min="12042" max="12042" width="10.140625" style="1" customWidth="1"/>
    <col min="12043" max="12043" width="10.5703125" style="1" customWidth="1"/>
    <col min="12044" max="12289" width="9.140625" style="1"/>
    <col min="12290" max="12290" width="21.5703125" style="1" customWidth="1"/>
    <col min="12291" max="12291" width="0" style="1" hidden="1" customWidth="1"/>
    <col min="12292" max="12297" width="9.140625" style="1"/>
    <col min="12298" max="12298" width="10.140625" style="1" customWidth="1"/>
    <col min="12299" max="12299" width="10.5703125" style="1" customWidth="1"/>
    <col min="12300" max="12545" width="9.140625" style="1"/>
    <col min="12546" max="12546" width="21.5703125" style="1" customWidth="1"/>
    <col min="12547" max="12547" width="0" style="1" hidden="1" customWidth="1"/>
    <col min="12548" max="12553" width="9.140625" style="1"/>
    <col min="12554" max="12554" width="10.140625" style="1" customWidth="1"/>
    <col min="12555" max="12555" width="10.5703125" style="1" customWidth="1"/>
    <col min="12556" max="12801" width="9.140625" style="1"/>
    <col min="12802" max="12802" width="21.5703125" style="1" customWidth="1"/>
    <col min="12803" max="12803" width="0" style="1" hidden="1" customWidth="1"/>
    <col min="12804" max="12809" width="9.140625" style="1"/>
    <col min="12810" max="12810" width="10.140625" style="1" customWidth="1"/>
    <col min="12811" max="12811" width="10.5703125" style="1" customWidth="1"/>
    <col min="12812" max="13057" width="9.140625" style="1"/>
    <col min="13058" max="13058" width="21.5703125" style="1" customWidth="1"/>
    <col min="13059" max="13059" width="0" style="1" hidden="1" customWidth="1"/>
    <col min="13060" max="13065" width="9.140625" style="1"/>
    <col min="13066" max="13066" width="10.140625" style="1" customWidth="1"/>
    <col min="13067" max="13067" width="10.5703125" style="1" customWidth="1"/>
    <col min="13068" max="13313" width="9.140625" style="1"/>
    <col min="13314" max="13314" width="21.5703125" style="1" customWidth="1"/>
    <col min="13315" max="13315" width="0" style="1" hidden="1" customWidth="1"/>
    <col min="13316" max="13321" width="9.140625" style="1"/>
    <col min="13322" max="13322" width="10.140625" style="1" customWidth="1"/>
    <col min="13323" max="13323" width="10.5703125" style="1" customWidth="1"/>
    <col min="13324" max="13569" width="9.140625" style="1"/>
    <col min="13570" max="13570" width="21.5703125" style="1" customWidth="1"/>
    <col min="13571" max="13571" width="0" style="1" hidden="1" customWidth="1"/>
    <col min="13572" max="13577" width="9.140625" style="1"/>
    <col min="13578" max="13578" width="10.140625" style="1" customWidth="1"/>
    <col min="13579" max="13579" width="10.5703125" style="1" customWidth="1"/>
    <col min="13580" max="13825" width="9.140625" style="1"/>
    <col min="13826" max="13826" width="21.5703125" style="1" customWidth="1"/>
    <col min="13827" max="13827" width="0" style="1" hidden="1" customWidth="1"/>
    <col min="13828" max="13833" width="9.140625" style="1"/>
    <col min="13834" max="13834" width="10.140625" style="1" customWidth="1"/>
    <col min="13835" max="13835" width="10.5703125" style="1" customWidth="1"/>
    <col min="13836" max="14081" width="9.140625" style="1"/>
    <col min="14082" max="14082" width="21.5703125" style="1" customWidth="1"/>
    <col min="14083" max="14083" width="0" style="1" hidden="1" customWidth="1"/>
    <col min="14084" max="14089" width="9.140625" style="1"/>
    <col min="14090" max="14090" width="10.140625" style="1" customWidth="1"/>
    <col min="14091" max="14091" width="10.5703125" style="1" customWidth="1"/>
    <col min="14092" max="14337" width="9.140625" style="1"/>
    <col min="14338" max="14338" width="21.5703125" style="1" customWidth="1"/>
    <col min="14339" max="14339" width="0" style="1" hidden="1" customWidth="1"/>
    <col min="14340" max="14345" width="9.140625" style="1"/>
    <col min="14346" max="14346" width="10.140625" style="1" customWidth="1"/>
    <col min="14347" max="14347" width="10.5703125" style="1" customWidth="1"/>
    <col min="14348" max="14593" width="9.140625" style="1"/>
    <col min="14594" max="14594" width="21.5703125" style="1" customWidth="1"/>
    <col min="14595" max="14595" width="0" style="1" hidden="1" customWidth="1"/>
    <col min="14596" max="14601" width="9.140625" style="1"/>
    <col min="14602" max="14602" width="10.140625" style="1" customWidth="1"/>
    <col min="14603" max="14603" width="10.5703125" style="1" customWidth="1"/>
    <col min="14604" max="14849" width="9.140625" style="1"/>
    <col min="14850" max="14850" width="21.5703125" style="1" customWidth="1"/>
    <col min="14851" max="14851" width="0" style="1" hidden="1" customWidth="1"/>
    <col min="14852" max="14857" width="9.140625" style="1"/>
    <col min="14858" max="14858" width="10.140625" style="1" customWidth="1"/>
    <col min="14859" max="14859" width="10.5703125" style="1" customWidth="1"/>
    <col min="14860" max="15105" width="9.140625" style="1"/>
    <col min="15106" max="15106" width="21.5703125" style="1" customWidth="1"/>
    <col min="15107" max="15107" width="0" style="1" hidden="1" customWidth="1"/>
    <col min="15108" max="15113" width="9.140625" style="1"/>
    <col min="15114" max="15114" width="10.140625" style="1" customWidth="1"/>
    <col min="15115" max="15115" width="10.5703125" style="1" customWidth="1"/>
    <col min="15116" max="15361" width="9.140625" style="1"/>
    <col min="15362" max="15362" width="21.5703125" style="1" customWidth="1"/>
    <col min="15363" max="15363" width="0" style="1" hidden="1" customWidth="1"/>
    <col min="15364" max="15369" width="9.140625" style="1"/>
    <col min="15370" max="15370" width="10.140625" style="1" customWidth="1"/>
    <col min="15371" max="15371" width="10.5703125" style="1" customWidth="1"/>
    <col min="15372" max="15617" width="9.140625" style="1"/>
    <col min="15618" max="15618" width="21.5703125" style="1" customWidth="1"/>
    <col min="15619" max="15619" width="0" style="1" hidden="1" customWidth="1"/>
    <col min="15620" max="15625" width="9.140625" style="1"/>
    <col min="15626" max="15626" width="10.140625" style="1" customWidth="1"/>
    <col min="15627" max="15627" width="10.5703125" style="1" customWidth="1"/>
    <col min="15628" max="15873" width="9.140625" style="1"/>
    <col min="15874" max="15874" width="21.5703125" style="1" customWidth="1"/>
    <col min="15875" max="15875" width="0" style="1" hidden="1" customWidth="1"/>
    <col min="15876" max="15881" width="9.140625" style="1"/>
    <col min="15882" max="15882" width="10.140625" style="1" customWidth="1"/>
    <col min="15883" max="15883" width="10.5703125" style="1" customWidth="1"/>
    <col min="15884" max="16129" width="9.140625" style="1"/>
    <col min="16130" max="16130" width="21.5703125" style="1" customWidth="1"/>
    <col min="16131" max="16131" width="0" style="1" hidden="1" customWidth="1"/>
    <col min="16132" max="16137" width="9.140625" style="1"/>
    <col min="16138" max="16138" width="10.140625" style="1" customWidth="1"/>
    <col min="16139" max="16139" width="10.5703125" style="1" customWidth="1"/>
    <col min="16140" max="16384" width="9.140625" style="1"/>
  </cols>
  <sheetData>
    <row r="1" spans="1:16">
      <c r="A1" s="3" t="s">
        <v>2</v>
      </c>
      <c r="B1" s="3"/>
    </row>
    <row r="2" spans="1:16">
      <c r="B2" s="1" t="s">
        <v>94</v>
      </c>
      <c r="P2" s="1" t="s">
        <v>99</v>
      </c>
    </row>
    <row r="4" spans="1:16">
      <c r="B4" s="174" t="s">
        <v>95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5" spans="1:16" ht="9.75" customHeight="1"/>
    <row r="6" spans="1:16" ht="19.5" customHeight="1">
      <c r="B6" s="5"/>
      <c r="C6" s="37" t="s">
        <v>90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</row>
    <row r="7" spans="1:16" ht="9.75" customHeight="1">
      <c r="B7" s="34"/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6" ht="15">
      <c r="B8" s="40" t="s">
        <v>30</v>
      </c>
      <c r="D8" s="41">
        <f>'[4]master foreign claims'!E17/('[4]GDP Assets'!Q$3*1000)*100</f>
        <v>1.4590695079335558</v>
      </c>
      <c r="E8" s="42">
        <f>'[4]master foreign claims'!F17/('[4]GDP Assets'!R$3*1000)*100</f>
        <v>0.53152122474667396</v>
      </c>
      <c r="F8" s="42">
        <f>'[4]master foreign claims'!G17/('[4]GDP Assets'!S$3*1000)*100</f>
        <v>1.4323918251799772</v>
      </c>
      <c r="G8" s="41">
        <f>'[4]master foreign claims'!H17/('[4]GDP Assets'!T$3*1000)*100</f>
        <v>0.27635917801979765</v>
      </c>
      <c r="H8" s="42">
        <f>'[4]master foreign claims'!I17/('[4]GDP Assets'!U$3*1000)*100</f>
        <v>1.1793641709992817</v>
      </c>
      <c r="I8" s="41">
        <f>'[4]master foreign claims'!J17/('[4]GDP Assets'!V$3*1000)*100</f>
        <v>0.65134629290909862</v>
      </c>
      <c r="J8" s="42">
        <f>'[4]master foreign claims'!K17/('[4]GDP Assets'!W$3*1000)*100</f>
        <v>0.81734511340825611</v>
      </c>
      <c r="K8" s="41">
        <f>'[4]master foreign claims'!L17/('[4]GDP Assets'!X$3*1000)*100</f>
        <v>0.26944089505085972</v>
      </c>
      <c r="L8" s="41">
        <f>'[4]master foreign claims'!M17/('[4]GDP Assets'!Y$3*1000)*100</f>
        <v>2.2390432761497634E-2</v>
      </c>
      <c r="M8" s="42">
        <f>'[4]master foreign claims'!N17/('[4]GDP Assets'!Z$3*1000)*100</f>
        <v>2.0287847440856344</v>
      </c>
      <c r="N8" s="42">
        <f>'[4]master foreign claims'!O17/('[4]GDP Assets'!AA$3*1000)*100</f>
        <v>0.10545100584036339</v>
      </c>
    </row>
    <row r="9" spans="1:16">
      <c r="B9" s="43" t="s">
        <v>31</v>
      </c>
      <c r="D9" s="41">
        <f>'[4]master foreign claims'!E18/('[4]GDP Assets'!Q$3*1000)*100</f>
        <v>1.9658186587836846</v>
      </c>
      <c r="E9" s="42">
        <f>'[4]master foreign claims'!F18/('[4]GDP Assets'!R$3*1000)*100</f>
        <v>0.55581710761905223</v>
      </c>
      <c r="F9" s="41">
        <f>'[4]master foreign claims'!G18/('[4]GDP Assets'!S$3*1000)*100</f>
        <v>0.60852868322282361</v>
      </c>
      <c r="G9" s="42">
        <f>'[4]master foreign claims'!H18/('[4]GDP Assets'!T$3*1000)*100</f>
        <v>0.47525604989034231</v>
      </c>
      <c r="H9" s="41">
        <f>'[4]master foreign claims'!I18/('[4]GDP Assets'!U$3*1000)*100</f>
        <v>0.516382763701007</v>
      </c>
      <c r="I9" s="41">
        <f>'[4]master foreign claims'!J18/('[4]GDP Assets'!V$3*1000)*100</f>
        <v>0.72631758050108475</v>
      </c>
      <c r="J9" s="42">
        <f>'[4]master foreign claims'!K18/('[4]GDP Assets'!W$3*1000)*100</f>
        <v>0.70963799483825152</v>
      </c>
      <c r="K9" s="42">
        <f>'[4]master foreign claims'!L18/('[4]GDP Assets'!X$3*1000)*100</f>
        <v>1.0284633417512652</v>
      </c>
      <c r="L9" s="41">
        <f>'[4]master foreign claims'!M18/('[4]GDP Assets'!Y$3*1000)*100</f>
        <v>0</v>
      </c>
      <c r="M9" s="41">
        <f>'[4]master foreign claims'!N18/('[4]GDP Assets'!Z$3*1000)*100</f>
        <v>5.1272825402536658E-2</v>
      </c>
      <c r="N9" s="41">
        <f>'[4]master foreign claims'!O18/('[4]GDP Assets'!AA$3*1000)*100</f>
        <v>5.2509193164611723E-2</v>
      </c>
    </row>
    <row r="10" spans="1:16">
      <c r="B10" s="43" t="s">
        <v>33</v>
      </c>
      <c r="D10" s="42">
        <f>'[4]master foreign claims'!E19/('[4]GDP Assets'!Q$3*1000)*100</f>
        <v>4.7948825872886918</v>
      </c>
      <c r="E10" s="41">
        <f>'[4]master foreign claims'!F19/('[4]GDP Assets'!R$3*1000)*100</f>
        <v>0.1170641986993409</v>
      </c>
      <c r="F10" s="41">
        <f>'[4]master foreign claims'!G19/('[4]GDP Assets'!S$3*1000)*100</f>
        <v>0.47481480192362358</v>
      </c>
      <c r="G10" s="42">
        <f>'[4]master foreign claims'!H19/('[4]GDP Assets'!T$3*1000)*100</f>
        <v>0.4679871343314313</v>
      </c>
      <c r="H10" s="42">
        <f>'[4]master foreign claims'!I19/('[4]GDP Assets'!U$3*1000)*100</f>
        <v>2.4366545312861474</v>
      </c>
      <c r="I10" s="41">
        <f>'[4]master foreign claims'!J19/('[4]GDP Assets'!V$3*1000)*100</f>
        <v>1.7121102556467736E-2</v>
      </c>
      <c r="J10" s="41">
        <f>'[4]master foreign claims'!K19/('[4]GDP Assets'!W$3*1000)*100</f>
        <v>0.20227089620515901</v>
      </c>
      <c r="K10" s="41">
        <f>'[4]master foreign claims'!L19/('[4]GDP Assets'!X$3*1000)*100</f>
        <v>4.1200913563602337E-2</v>
      </c>
      <c r="L10" s="41">
        <f>'[4]master foreign claims'!M19/('[4]GDP Assets'!Y$3*1000)*100</f>
        <v>0</v>
      </c>
      <c r="M10" s="41">
        <f>'[4]master foreign claims'!N19/('[4]GDP Assets'!Z$3*1000)*100</f>
        <v>1.4932085994422955E-2</v>
      </c>
      <c r="N10" s="41">
        <f>'[4]master foreign claims'!O19/('[4]GDP Assets'!AA$3*1000)*100</f>
        <v>1.6060999351070734E-2</v>
      </c>
    </row>
    <row r="11" spans="1:16">
      <c r="B11" s="43" t="s">
        <v>34</v>
      </c>
      <c r="D11" s="41">
        <f>'[4]master foreign claims'!E20/('[4]GDP Assets'!Q$3*1000)*100</f>
        <v>3.2956803476864951</v>
      </c>
      <c r="E11" s="42">
        <f>'[4]master foreign claims'!F20/('[4]GDP Assets'!R$3*1000)*100</f>
        <v>0.39080756977748288</v>
      </c>
      <c r="F11" s="42">
        <f>'[4]master foreign claims'!G20/('[4]GDP Assets'!S$3*1000)*100</f>
        <v>0.73203274104755112</v>
      </c>
      <c r="G11" s="41">
        <f>'[4]master foreign claims'!H20/('[4]GDP Assets'!T$3*1000)*100</f>
        <v>0.14974589992606296</v>
      </c>
      <c r="H11" s="42">
        <f>'[4]master foreign claims'!I20/('[4]GDP Assets'!U$3*1000)*100</f>
        <v>1.0011080130039329</v>
      </c>
      <c r="I11" s="41">
        <f>'[4]master foreign claims'!J20/('[4]GDP Assets'!V$3*1000)*100</f>
        <v>3.2221702326768471E-2</v>
      </c>
      <c r="J11" s="41">
        <f>'[4]master foreign claims'!K20/('[4]GDP Assets'!W$3*1000)*100</f>
        <v>0.20039327607160903</v>
      </c>
      <c r="K11" s="41">
        <f>'[4]master foreign claims'!L20/('[4]GDP Assets'!X$3*1000)*100</f>
        <v>4.3364087291605874E-2</v>
      </c>
      <c r="L11" s="41">
        <f>'[4]master foreign claims'!M20/('[4]GDP Assets'!Y$3*1000)*100</f>
        <v>0</v>
      </c>
      <c r="M11" s="41">
        <f>'[4]master foreign claims'!N20/('[4]GDP Assets'!Z$3*1000)*100</f>
        <v>7.3221192767833052E-2</v>
      </c>
      <c r="N11" s="41">
        <f>'[4]master foreign claims'!O20/('[4]GDP Assets'!AA$3*1000)*100</f>
        <v>2.8769197490806836E-2</v>
      </c>
    </row>
    <row r="12" spans="1:16">
      <c r="B12" s="43" t="s">
        <v>35</v>
      </c>
      <c r="D12" s="42">
        <f>'[4]master foreign claims'!E21/('[4]GDP Assets'!Q$3*1000)*100</f>
        <v>4.1940662287957249</v>
      </c>
      <c r="E12" s="41">
        <f>'[4]master foreign claims'!F21/('[4]GDP Assets'!R$3*1000)*100</f>
        <v>0.24773994623682144</v>
      </c>
      <c r="F12" s="41">
        <f>'[4]master foreign claims'!G21/('[4]GDP Assets'!S$3*1000)*100</f>
        <v>0.31261783354507111</v>
      </c>
      <c r="G12" s="42">
        <f>'[4]master foreign claims'!H21/('[4]GDP Assets'!T$3*1000)*100</f>
        <v>0.30334463706897358</v>
      </c>
      <c r="H12" s="41">
        <f>'[4]master foreign claims'!I21/('[4]GDP Assets'!U$3*1000)*100</f>
        <v>5.1443460896881732E-2</v>
      </c>
      <c r="I12" s="41">
        <f>'[4]master foreign claims'!J21/('[4]GDP Assets'!V$3*1000)*100</f>
        <v>1.0102513930834998E-2</v>
      </c>
      <c r="J12" s="41">
        <f>'[4]master foreign claims'!K21/('[4]GDP Assets'!W$3*1000)*100</f>
        <v>0.25433218172631811</v>
      </c>
      <c r="K12" s="42">
        <f>'[4]master foreign claims'!L21/('[4]GDP Assets'!X$3*1000)*100</f>
        <v>0.36446961998571298</v>
      </c>
      <c r="L12" s="41">
        <f>'[4]master foreign claims'!M21/('[4]GDP Assets'!Y$3*1000)*100</f>
        <v>1.9915355640717151E-3</v>
      </c>
      <c r="M12" s="41">
        <f>'[4]master foreign claims'!N21/('[4]GDP Assets'!Z$3*1000)*100</f>
        <v>1.4572276693352525E-2</v>
      </c>
      <c r="N12" s="41">
        <f>'[4]master foreign claims'!O21/('[4]GDP Assets'!AA$3*1000)*100</f>
        <v>4.1098853558295479E-3</v>
      </c>
    </row>
    <row r="13" spans="1:16">
      <c r="B13" s="43" t="s">
        <v>36</v>
      </c>
      <c r="D13" s="42">
        <f>'[4]master foreign claims'!E22/('[4]GDP Assets'!Q$3*1000)*100</f>
        <v>3.3377707735828737</v>
      </c>
      <c r="E13" s="41">
        <f>'[4]master foreign claims'!F22/('[4]GDP Assets'!R$3*1000)*100</f>
        <v>0.2222121938011348</v>
      </c>
      <c r="F13" s="42">
        <f>'[4]master foreign claims'!G22/('[4]GDP Assets'!S$3*1000)*100</f>
        <v>0.88439695329585866</v>
      </c>
      <c r="G13" s="41">
        <f>'[4]master foreign claims'!H22/('[4]GDP Assets'!T$3*1000)*100</f>
        <v>0.12010869056569634</v>
      </c>
      <c r="H13" s="41">
        <f>'[4]master foreign claims'!I22/('[4]GDP Assets'!U$3*1000)*100</f>
        <v>2.3682255963179875E-2</v>
      </c>
      <c r="I13" s="41">
        <f>'[4]master foreign claims'!J22/('[4]GDP Assets'!V$3*1000)*100</f>
        <v>7.4439576332468419E-4</v>
      </c>
      <c r="J13" s="41">
        <f>'[4]master foreign claims'!K22/('[4]GDP Assets'!W$3*1000)*100</f>
        <v>5.6669989485327258E-3</v>
      </c>
      <c r="K13" s="41">
        <f>'[4]master foreign claims'!L22/('[4]GDP Assets'!X$3*1000)*100</f>
        <v>8.0490185228038746E-3</v>
      </c>
      <c r="L13" s="41">
        <f>'[4]master foreign claims'!M22/('[4]GDP Assets'!Y$3*1000)*100</f>
        <v>4.3764608691946334E-3</v>
      </c>
      <c r="M13" s="41">
        <f>'[4]master foreign claims'!N22/('[4]GDP Assets'!Z$3*1000)*100</f>
        <v>2.1588558064225961E-3</v>
      </c>
      <c r="N13" s="41">
        <f>'[4]master foreign claims'!O22/('[4]GDP Assets'!AA$3*1000)*100</f>
        <v>8.1116158338741072E-5</v>
      </c>
    </row>
    <row r="14" spans="1:16">
      <c r="B14" s="43" t="s">
        <v>37</v>
      </c>
      <c r="D14" s="41">
        <f>'[4]master foreign claims'!E23/('[4]GDP Assets'!Q$3*1000)*100</f>
        <v>0.23394446021475904</v>
      </c>
      <c r="E14" s="41">
        <f>'[4]master foreign claims'!F23/('[4]GDP Assets'!R$3*1000)*100</f>
        <v>0.22616393378640112</v>
      </c>
      <c r="F14" s="41">
        <f>'[4]master foreign claims'!G23/('[4]GDP Assets'!S$3*1000)*100</f>
        <v>0</v>
      </c>
      <c r="G14" s="41">
        <f>'[4]master foreign claims'!H23/('[4]GDP Assets'!T$3*1000)*100</f>
        <v>0.25438084749939943</v>
      </c>
      <c r="H14" s="41">
        <f>'[4]master foreign claims'!I23/('[4]GDP Assets'!U$3*1000)*100</f>
        <v>0.89846461055169313</v>
      </c>
      <c r="I14" s="41">
        <f>'[4]master foreign claims'!J23/('[4]GDP Assets'!V$3*1000)*100</f>
        <v>3.1477306563443788E-2</v>
      </c>
      <c r="J14" s="42">
        <f>'[4]master foreign claims'!K23/('[4]GDP Assets'!W$3*1000)*100</f>
        <v>0.63965397167866067</v>
      </c>
      <c r="K14" s="42">
        <f>'[4]master foreign claims'!L23/('[4]GDP Assets'!X$3*1000)*100</f>
        <v>0.42936483182581919</v>
      </c>
      <c r="L14" s="41">
        <f>'[4]master foreign claims'!M23/('[4]GDP Assets'!Y$3*1000)*100</f>
        <v>0</v>
      </c>
      <c r="M14" s="42">
        <f>'[4]master foreign claims'!N23/('[4]GDP Assets'!Z$3*1000)*100</f>
        <v>0.22685976432490779</v>
      </c>
      <c r="N14" s="41">
        <f>'[4]master foreign claims'!O23/('[4]GDP Assets'!AA$3*1000)*100</f>
        <v>1.181592039800995E-2</v>
      </c>
    </row>
    <row r="15" spans="1:16" ht="15">
      <c r="B15" s="40" t="s">
        <v>38</v>
      </c>
      <c r="D15" s="41">
        <f>'[4]master foreign claims'!E24/('[4]GDP Assets'!Q$3*1000)*100</f>
        <v>2.819373342077701</v>
      </c>
      <c r="E15" s="41">
        <f>'[4]master foreign claims'!F24/('[4]GDP Assets'!R$3*1000)*100</f>
        <v>4.5945075692896138E-2</v>
      </c>
      <c r="F15" s="41">
        <f>'[4]master foreign claims'!G24/('[4]GDP Assets'!S$3*1000)*100</f>
        <v>0.54726974237598836</v>
      </c>
      <c r="G15" s="41">
        <f>'[4]master foreign claims'!H24/('[4]GDP Assets'!T$3*1000)*100</f>
        <v>7.1815637839541036E-2</v>
      </c>
      <c r="H15" s="41">
        <f>'[4]master foreign claims'!I24/('[4]GDP Assets'!U$3*1000)*100</f>
        <v>0.74638678177014217</v>
      </c>
      <c r="I15" s="41">
        <f>'[4]master foreign claims'!J24/('[4]GDP Assets'!V$3*1000)*100</f>
        <v>1.1165936449870262E-2</v>
      </c>
      <c r="J15" s="41">
        <f>'[4]master foreign claims'!K24/('[4]GDP Assets'!W$3*1000)*100</f>
        <v>0.15751525993090357</v>
      </c>
      <c r="K15" s="41">
        <f>'[4]master foreign claims'!L24/('[4]GDP Assets'!X$3*1000)*100</f>
        <v>3.3705265064241231E-3</v>
      </c>
      <c r="L15" s="41">
        <f>'[4]master foreign claims'!M24/('[4]GDP Assets'!Y$3*1000)*100</f>
        <v>0</v>
      </c>
      <c r="M15" s="41">
        <f>'[4]master foreign claims'!N24/('[4]GDP Assets'!Z$3*1000)*100</f>
        <v>3.5980930107043269E-3</v>
      </c>
      <c r="N15" s="41">
        <f>'[4]master foreign claims'!O24/('[4]GDP Assets'!AA$3*1000)*100</f>
        <v>1.6223231667748216E-3</v>
      </c>
    </row>
    <row r="16" spans="1:16" ht="15">
      <c r="B16" s="40" t="s">
        <v>40</v>
      </c>
      <c r="D16" s="41">
        <f>'[4]master foreign claims'!E26/('[4]GDP Assets'!Q$3*1000)*100</f>
        <v>1.1308620706531847</v>
      </c>
      <c r="E16" s="41">
        <f>'[4]master foreign claims'!F26/('[4]GDP Assets'!R$3*1000)*100</f>
        <v>4.9835832036414555E-2</v>
      </c>
      <c r="F16" s="41">
        <f>'[4]master foreign claims'!G26/('[4]GDP Assets'!S$3*1000)*100</f>
        <v>7.7327810746999417E-2</v>
      </c>
      <c r="G16" s="41">
        <f>'[4]master foreign claims'!H26/('[4]GDP Assets'!T$3*1000)*100</f>
        <v>0.14155667102385638</v>
      </c>
      <c r="H16" s="41">
        <f>'[4]master foreign claims'!I26/('[4]GDP Assets'!U$3*1000)*100</f>
        <v>3.4579746496365471E-2</v>
      </c>
      <c r="I16" s="41">
        <f>'[4]master foreign claims'!J26/('[4]GDP Assets'!V$3*1000)*100</f>
        <v>0.19024628865540857</v>
      </c>
      <c r="J16" s="41">
        <f>'[4]master foreign claims'!K26/('[4]GDP Assets'!W$3*1000)*100</f>
        <v>9.8114186614958132E-2</v>
      </c>
      <c r="K16" s="41">
        <f>'[4]master foreign claims'!L26/('[4]GDP Assets'!X$3*1000)*100</f>
        <v>0.36778984012636962</v>
      </c>
      <c r="L16" s="41">
        <f>'[4]master foreign claims'!M26/('[4]GDP Assets'!Y$3*1000)*100</f>
        <v>4.8108287082720032E-3</v>
      </c>
      <c r="M16" s="41">
        <f>'[4]master foreign claims'!N26/('[4]GDP Assets'!Z$3*1000)*100</f>
        <v>1.5471799946028606E-2</v>
      </c>
      <c r="N16" s="41">
        <f>'[4]master foreign claims'!O26/('[4]GDP Assets'!AA$3*1000)*100</f>
        <v>1.5412070084360803E-3</v>
      </c>
    </row>
    <row r="17" spans="2:15" ht="15">
      <c r="B17" s="40" t="s">
        <v>41</v>
      </c>
      <c r="D17" s="41">
        <f>'[4]master foreign claims'!E27/('[4]GDP Assets'!Q$3*1000)*100</f>
        <v>7.0672761621362365E-2</v>
      </c>
      <c r="E17" s="41">
        <f>'[4]master foreign claims'!F27/('[4]GDP Assets'!R$3*1000)*100</f>
        <v>4.7945339142228489E-2</v>
      </c>
      <c r="F17" s="41">
        <f>'[4]master foreign claims'!G27/('[4]GDP Assets'!S$3*1000)*100</f>
        <v>3.1383605111872978E-2</v>
      </c>
      <c r="G17" s="41">
        <f>'[4]master foreign claims'!H27/('[4]GDP Assets'!T$3*1000)*100</f>
        <v>3.4784724670325041E-3</v>
      </c>
      <c r="H17" s="41">
        <f>'[4]master foreign claims'!I27/('[4]GDP Assets'!U$3*1000)*100</f>
        <v>3.6527901228555076E-4</v>
      </c>
      <c r="I17" s="42">
        <f>'[4]master foreign claims'!J27/('[4]GDP Assets'!V$3*1000)*100</f>
        <v>2.3636692330596794</v>
      </c>
      <c r="J17" s="41">
        <f>'[4]master foreign claims'!K27/('[4]GDP Assets'!W$3*1000)*100</f>
        <v>1.0241564364818178E-4</v>
      </c>
      <c r="K17" s="41">
        <f>'[4]master foreign claims'!L27/('[4]GDP Assets'!X$3*1000)*100</f>
        <v>2.4147055568411627E-3</v>
      </c>
      <c r="L17" s="41">
        <f>'[4]master foreign claims'!M27/('[4]GDP Assets'!Y$3*1000)*100</f>
        <v>1.5981458230205122E-3</v>
      </c>
      <c r="M17" s="41">
        <f>'[4]master foreign claims'!N27/('[4]GDP Assets'!Z$3*1000)*100</f>
        <v>2.3387604569578124E-3</v>
      </c>
      <c r="N17" s="41">
        <f>'[4]master foreign claims'!O27/('[4]GDP Assets'!AA$3*1000)*100</f>
        <v>8.1116158338741078E-4</v>
      </c>
    </row>
    <row r="18" spans="2:15" ht="15">
      <c r="B18" s="40" t="s">
        <v>42</v>
      </c>
      <c r="D18" s="41">
        <f>'[4]master foreign claims'!E28/('[4]GDP Assets'!Q$3*1000)*100</f>
        <v>2.7995027456661544E-2</v>
      </c>
      <c r="E18" s="41">
        <f>'[4]master foreign claims'!F28/('[4]GDP Assets'!R$3*1000)*100</f>
        <v>1.4062827787074395E-2</v>
      </c>
      <c r="F18" s="41">
        <f>'[4]master foreign claims'!G28/('[4]GDP Assets'!S$3*1000)*100</f>
        <v>1.6387926883741438E-2</v>
      </c>
      <c r="G18" s="41">
        <f>'[4]master foreign claims'!H28/('[4]GDP Assets'!T$3*1000)*100</f>
        <v>1.7782325616219974E-3</v>
      </c>
      <c r="H18" s="41">
        <f>'[4]master foreign claims'!I28/('[4]GDP Assets'!U$3*1000)*100</f>
        <v>7.0011810688063898E-3</v>
      </c>
      <c r="I18" s="42">
        <f>'[4]master foreign claims'!J28/('[4]GDP Assets'!V$3*1000)*100</f>
        <v>3.0198009273044368</v>
      </c>
      <c r="J18" s="41">
        <f>'[4]master foreign claims'!K28/('[4]GDP Assets'!W$3*1000)*100</f>
        <v>8.8760224495090865E-4</v>
      </c>
      <c r="K18" s="41">
        <f>'[4]master foreign claims'!L28/('[4]GDP Assets'!X$3*1000)*100</f>
        <v>2.062560996468493E-3</v>
      </c>
      <c r="L18" s="41">
        <f>'[4]master foreign claims'!M28/('[4]GDP Assets'!Y$3*1000)*100</f>
        <v>3.2782478420933579E-5</v>
      </c>
      <c r="M18" s="41">
        <f>'[4]master foreign claims'!N28/('[4]GDP Assets'!Z$3*1000)*100</f>
        <v>0</v>
      </c>
      <c r="N18" s="41">
        <f>'[4]master foreign claims'!O28/('[4]GDP Assets'!AA$3*1000)*100</f>
        <v>6.2189054726368158E-4</v>
      </c>
    </row>
    <row r="19" spans="2:15" ht="15">
      <c r="B19" s="40" t="s">
        <v>43</v>
      </c>
      <c r="D19" s="41">
        <f>'[4]master foreign claims'!E29/('[4]GDP Assets'!Q$3*1000)*100</f>
        <v>3.5630034944841966E-2</v>
      </c>
      <c r="E19" s="41">
        <f>'[4]master foreign claims'!F29/('[4]GDP Assets'!R$3*1000)*100</f>
        <v>4.0468744663931348E-2</v>
      </c>
      <c r="F19" s="41">
        <f>'[4]master foreign claims'!G29/('[4]GDP Assets'!S$3*1000)*100</f>
        <v>1.9259439735936836E-2</v>
      </c>
      <c r="G19" s="41">
        <f>'[4]master foreign claims'!H29/('[4]GDP Assets'!T$3*1000)*100</f>
        <v>4.7263549664163622E-3</v>
      </c>
      <c r="H19" s="41">
        <f>'[4]master foreign claims'!I29/('[4]GDP Assets'!U$3*1000)*100</f>
        <v>4.1398288059029086E-3</v>
      </c>
      <c r="I19" s="42">
        <f>'[4]master foreign claims'!J29/('[4]GDP Assets'!V$3*1000)*100</f>
        <v>2.6360117401846099</v>
      </c>
      <c r="J19" s="41">
        <f>'[4]master foreign claims'!K29/('[4]GDP Assets'!W$3*1000)*100</f>
        <v>2.8334994742663629E-3</v>
      </c>
      <c r="K19" s="41">
        <f>'[4]master foreign claims'!L29/('[4]GDP Assets'!X$3*1000)*100</f>
        <v>8.7030012777816902E-3</v>
      </c>
      <c r="L19" s="41">
        <f>'[4]master foreign claims'!M29/('[4]GDP Assets'!Y$3*1000)*100</f>
        <v>3.4421602341980261E-4</v>
      </c>
      <c r="M19" s="41">
        <f>'[4]master foreign claims'!N29/('[4]GDP Assets'!Z$3*1000)*100</f>
        <v>9.5349464783664652E-3</v>
      </c>
      <c r="N19" s="41">
        <f>'[4]master foreign claims'!O29/('[4]GDP Assets'!AA$3*1000)*100</f>
        <v>1.8927103612372917E-4</v>
      </c>
    </row>
    <row r="20" spans="2:15" ht="15">
      <c r="B20" s="40" t="s">
        <v>44</v>
      </c>
      <c r="D20" s="41">
        <f>'[4]master foreign claims'!E30/('[4]GDP Assets'!Q$3*1000)*100</f>
        <v>0.50430203306545551</v>
      </c>
      <c r="E20" s="41">
        <f>'[4]master foreign claims'!F30/('[4]GDP Assets'!R$3*1000)*100</f>
        <v>2.5235030955296549E-2</v>
      </c>
      <c r="F20" s="41">
        <f>'[4]master foreign claims'!G30/('[4]GDP Assets'!S$3*1000)*100</f>
        <v>0.20344233480099547</v>
      </c>
      <c r="G20" s="41">
        <f>'[4]master foreign claims'!H30/('[4]GDP Assets'!T$3*1000)*100</f>
        <v>3.637577485703946E-2</v>
      </c>
      <c r="H20" s="41">
        <f>'[4]master foreign claims'!I30/('[4]GDP Assets'!U$3*1000)*100</f>
        <v>0.1058700337274288</v>
      </c>
      <c r="I20" s="41">
        <f>'[4]master foreign claims'!J30/('[4]GDP Assets'!V$3*1000)*100</f>
        <v>1.9141605342634733E-3</v>
      </c>
      <c r="J20" s="41">
        <f>'[4]master foreign claims'!K30/('[4]GDP Assets'!W$3*1000)*100</f>
        <v>2.0790375660580902E-2</v>
      </c>
      <c r="K20" s="41">
        <f>'[4]master foreign claims'!L30/('[4]GDP Assets'!X$3*1000)*100</f>
        <v>0.19448441005724865</v>
      </c>
      <c r="L20" s="41">
        <f>'[4]master foreign claims'!M30/('[4]GDP Assets'!Y$3*1000)*100</f>
        <v>6.5564956841867152E-4</v>
      </c>
      <c r="M20" s="41">
        <f>'[4]master foreign claims'!N30/('[4]GDP Assets'!Z$3*1000)*100</f>
        <v>0</v>
      </c>
      <c r="N20" s="41">
        <f>'[4]master foreign claims'!O30/('[4]GDP Assets'!AA$3*1000)*100</f>
        <v>1.5682457278823273E-3</v>
      </c>
    </row>
    <row r="21" spans="2:15" ht="15">
      <c r="B21" s="40" t="s">
        <v>45</v>
      </c>
      <c r="D21" s="41">
        <f>'[4]master foreign claims'!E31/('[4]GDP Assets'!Q$3*1000)*100</f>
        <v>0.97483384070242063</v>
      </c>
      <c r="E21" s="41">
        <f>'[4]master foreign claims'!F31/('[4]GDP Assets'!R$3*1000)*100</f>
        <v>4.2871500148800083E-2</v>
      </c>
      <c r="F21" s="41">
        <f>'[4]master foreign claims'!G31/('[4]GDP Assets'!S$3*1000)*100</f>
        <v>0.15500368365790129</v>
      </c>
      <c r="G21" s="41">
        <f>'[4]master foreign claims'!H31/('[4]GDP Assets'!T$3*1000)*100</f>
        <v>2.4879657331465667E-2</v>
      </c>
      <c r="H21" s="41">
        <f>'[4]master foreign claims'!I31/('[4]GDP Assets'!U$3*1000)*100</f>
        <v>2.800472427522556E-3</v>
      </c>
      <c r="I21" s="41">
        <f>'[4]master foreign claims'!J31/('[4]GDP Assets'!V$3*1000)*100</f>
        <v>2.1268450380705262E-4</v>
      </c>
      <c r="J21" s="41">
        <f>'[4]master foreign claims'!K31/('[4]GDP Assets'!W$3*1000)*100</f>
        <v>3.0724693094454536E-4</v>
      </c>
      <c r="K21" s="41">
        <f>'[4]master foreign claims'!L31/('[4]GDP Assets'!X$3*1000)*100</f>
        <v>7.8075479671197601E-2</v>
      </c>
      <c r="L21" s="41">
        <f>'[4]master foreign claims'!M31/('[4]GDP Assets'!Y$3*1000)*100</f>
        <v>1.1473867447326752E-4</v>
      </c>
      <c r="M21" s="41">
        <f>'[4]master foreign claims'!N31/('[4]GDP Assets'!Z$3*1000)*100</f>
        <v>0</v>
      </c>
      <c r="N21" s="41">
        <f>'[4]master foreign claims'!O31/('[4]GDP Assets'!AA$3*1000)*100</f>
        <v>2.7038719446247024E-4</v>
      </c>
    </row>
    <row r="22" spans="2:15" ht="15">
      <c r="B22" s="40" t="s">
        <v>46</v>
      </c>
      <c r="D22" s="41">
        <f>'[4]master foreign claims'!E32/('[4]GDP Assets'!Q$3*1000)*100</f>
        <v>0.67785162635447971</v>
      </c>
      <c r="E22" s="41">
        <f>'[4]master foreign claims'!F32/('[4]GDP Assets'!R$3*1000)*100</f>
        <v>3.8102579364111371E-2</v>
      </c>
      <c r="F22" s="41">
        <f>'[4]master foreign claims'!G32/('[4]GDP Assets'!S$3*1000)*100</f>
        <v>0.10351948858066051</v>
      </c>
      <c r="G22" s="41">
        <f>'[4]master foreign claims'!H32/('[4]GDP Assets'!T$3*1000)*100</f>
        <v>1.5598531242298227E-4</v>
      </c>
      <c r="H22" s="41">
        <f>'[4]master foreign claims'!I32/('[4]GDP Assets'!U$3*1000)*100</f>
        <v>1.0958370368566524E-3</v>
      </c>
      <c r="I22" s="41">
        <f>'[4]master foreign claims'!J32/('[4]GDP Assets'!V$3*1000)*100</f>
        <v>1.0634225190352631E-4</v>
      </c>
      <c r="J22" s="41">
        <f>'[4]master foreign claims'!K32/('[4]GDP Assets'!W$3*1000)*100</f>
        <v>3.209023500976362E-3</v>
      </c>
      <c r="K22" s="41">
        <f>'[4]master foreign claims'!L32/('[4]GDP Assets'!X$3*1000)*100</f>
        <v>2.3140928253061145E-3</v>
      </c>
      <c r="L22" s="41">
        <f>'[4]master foreign claims'!M32/('[4]GDP Assets'!Y$3*1000)*100</f>
        <v>4.9173717631400361E-5</v>
      </c>
      <c r="M22" s="41">
        <f>'[4]master foreign claims'!N32/('[4]GDP Assets'!Z$3*1000)*100</f>
        <v>0</v>
      </c>
      <c r="N22" s="41">
        <f>'[4]master foreign claims'!O32/('[4]GDP Assets'!AA$3*1000)*100</f>
        <v>2.7038719446247027E-5</v>
      </c>
    </row>
    <row r="23" spans="2:15" ht="15">
      <c r="B23" s="40" t="s">
        <v>48</v>
      </c>
      <c r="D23" s="41">
        <f>'[4]master foreign claims'!E34/('[4]GDP Assets'!Q$3*1000)*100</f>
        <v>0.24794197394308981</v>
      </c>
      <c r="E23" s="41">
        <f>'[4]master foreign claims'!F34/('[4]GDP Assets'!R$3*1000)*100</f>
        <v>3.537051221380377E-4</v>
      </c>
      <c r="F23" s="41">
        <f>'[4]master foreign claims'!G34/('[4]GDP Assets'!S$3*1000)*100</f>
        <v>3.1644651734799835E-2</v>
      </c>
      <c r="G23" s="41">
        <f>'[4]master foreign claims'!H34/('[4]GDP Assets'!T$3*1000)*100</f>
        <v>8.3140171521449546E-3</v>
      </c>
      <c r="H23" s="41">
        <f>'[4]master foreign claims'!I34/('[4]GDP Assets'!U$3*1000)*100</f>
        <v>1.2175967076185026E-4</v>
      </c>
      <c r="I23" s="41">
        <f>'[4]master foreign claims'!J34/('[4]GDP Assets'!V$3*1000)*100</f>
        <v>0</v>
      </c>
      <c r="J23" s="41">
        <f>'[4]master foreign claims'!K34/('[4]GDP Assets'!W$3*1000)*100</f>
        <v>1.3655419153090905E-4</v>
      </c>
      <c r="K23" s="41">
        <f>'[4]master foreign claims'!L34/('[4]GDP Assets'!X$3*1000)*100</f>
        <v>2.0122546307009691E-4</v>
      </c>
      <c r="L23" s="41">
        <f>'[4]master foreign claims'!M34/('[4]GDP Assets'!Y$3*1000)*100</f>
        <v>3.2782478420933579E-5</v>
      </c>
      <c r="M23" s="41">
        <f>'[4]master foreign claims'!N34/('[4]GDP Assets'!Z$3*1000)*100</f>
        <v>0</v>
      </c>
      <c r="N23" s="41">
        <f>'[4]master foreign claims'!O34/('[4]GDP Assets'!AA$3*1000)*100</f>
        <v>0</v>
      </c>
    </row>
    <row r="24" spans="2:15" ht="15">
      <c r="B24" s="40" t="s">
        <v>49</v>
      </c>
      <c r="D24" s="41">
        <f>'[4]master foreign claims'!E35/('[4]GDP Assets'!Q$3*1000)*100</f>
        <v>0.16278227503646206</v>
      </c>
      <c r="E24" s="41">
        <f>'[4]master foreign claims'!F35/('[4]GDP Assets'!R$3*1000)*100</f>
        <v>1.2355285818132144E-2</v>
      </c>
      <c r="F24" s="41">
        <f>'[4]master foreign claims'!G35/('[4]GDP Assets'!S$3*1000)*100</f>
        <v>5.4239687208135377E-3</v>
      </c>
      <c r="G24" s="41">
        <f>'[4]master foreign claims'!H35/('[4]GDP Assets'!T$3*1000)*100</f>
        <v>1.8874222803180853E-3</v>
      </c>
      <c r="H24" s="41">
        <f>'[4]master foreign claims'!I35/('[4]GDP Assets'!U$3*1000)*100</f>
        <v>2.7395925921416308E-3</v>
      </c>
      <c r="I24" s="41">
        <f>'[4]master foreign claims'!J35/('[4]GDP Assets'!V$3*1000)*100</f>
        <v>3.1902675571057894E-4</v>
      </c>
      <c r="J24" s="41">
        <f>'[4]master foreign claims'!K35/('[4]GDP Assets'!W$3*1000)*100</f>
        <v>4.9159508951127258E-3</v>
      </c>
      <c r="K24" s="41">
        <f>'[4]master foreign claims'!L35/('[4]GDP Assets'!X$3*1000)*100</f>
        <v>4.1754283587045107E-3</v>
      </c>
      <c r="L24" s="41">
        <f>'[4]master foreign claims'!M35/('[4]GDP Assets'!Y$3*1000)*100</f>
        <v>8.195619605233394E-5</v>
      </c>
      <c r="M24" s="41">
        <f>'[4]master foreign claims'!N35/('[4]GDP Assets'!Z$3*1000)*100</f>
        <v>4.3177116128451922E-3</v>
      </c>
      <c r="N24" s="41">
        <f>'[4]master foreign claims'!O35/('[4]GDP Assets'!AA$3*1000)*100</f>
        <v>6.2189054726368158E-4</v>
      </c>
    </row>
    <row r="25" spans="2:15" ht="15">
      <c r="B25" s="40" t="s">
        <v>50</v>
      </c>
      <c r="D25" s="41">
        <f>'[4]master foreign claims'!E37/('[4]GDP Assets'!Q$3*1000)*100</f>
        <v>7.8209884398155849E-2</v>
      </c>
      <c r="E25" s="41">
        <f>'[4]master foreign claims'!F37/('[4]GDP Assets'!R$3*1000)*100</f>
        <v>1.0745317675986592E-2</v>
      </c>
      <c r="F25" s="41">
        <f>'[4]master foreign claims'!G37/('[4]GDP Assets'!S$3*1000)*100</f>
        <v>1.6619968326343083E-2</v>
      </c>
      <c r="G25" s="41">
        <f>'[4]master foreign claims'!H37/('[4]GDP Assets'!T$3*1000)*100</f>
        <v>5.4594859348043785E-4</v>
      </c>
      <c r="H25" s="41">
        <f>'[4]master foreign claims'!I37/('[4]GDP Assets'!U$3*1000)*100</f>
        <v>6.6967818919017649E-4</v>
      </c>
      <c r="I25" s="41">
        <f>'[4]master foreign claims'!J37/('[4]GDP Assets'!V$3*1000)*100</f>
        <v>0</v>
      </c>
      <c r="J25" s="41">
        <f>'[4]master foreign claims'!K37/('[4]GDP Assets'!W$3*1000)*100</f>
        <v>1.7069273941363629E-4</v>
      </c>
      <c r="K25" s="41">
        <f>'[4]master foreign claims'!L37/('[4]GDP Assets'!X$3*1000)*100</f>
        <v>3.0183819460514533E-4</v>
      </c>
      <c r="L25" s="41">
        <f>'[4]master foreign claims'!M37/('[4]GDP Assets'!Y$3*1000)*100</f>
        <v>0</v>
      </c>
      <c r="M25" s="41">
        <f>'[4]master foreign claims'!N37/('[4]GDP Assets'!Z$3*1000)*100</f>
        <v>0</v>
      </c>
      <c r="N25" s="41">
        <f>'[4]master foreign claims'!O37/('[4]GDP Assets'!AA$3*1000)*100</f>
        <v>0</v>
      </c>
    </row>
    <row r="26" spans="2:15" ht="15">
      <c r="B26" s="40" t="s">
        <v>52</v>
      </c>
      <c r="D26" s="41">
        <f>'[4]master foreign claims'!E38/('[4]GDP Assets'!Q$3*1000)*100</f>
        <v>8.8096240248235636E-3</v>
      </c>
      <c r="E26" s="41">
        <f>'[4]master foreign claims'!F38/('[4]GDP Assets'!R$3*1000)*100</f>
        <v>6.5862333087772528E-4</v>
      </c>
      <c r="F26" s="41">
        <f>'[4]master foreign claims'!G38/('[4]GDP Assets'!S$3*1000)*100</f>
        <v>2.6684765899189595E-3</v>
      </c>
      <c r="G26" s="41">
        <f>'[4]master foreign claims'!H38/('[4]GDP Assets'!T$3*1000)*100</f>
        <v>0</v>
      </c>
      <c r="H26" s="41">
        <f>'[4]master foreign claims'!I38/('[4]GDP Assets'!U$3*1000)*100</f>
        <v>1.8263950614277538E-4</v>
      </c>
      <c r="I26" s="41">
        <f>'[4]master foreign claims'!J38/('[4]GDP Assets'!V$3*1000)*100</f>
        <v>0</v>
      </c>
      <c r="J26" s="41">
        <f>'[4]master foreign claims'!K38/('[4]GDP Assets'!W$3*1000)*100</f>
        <v>4.4380112247545433E-4</v>
      </c>
      <c r="K26" s="41">
        <f>'[4]master foreign claims'!L38/('[4]GDP Assets'!X$3*1000)*100</f>
        <v>0</v>
      </c>
      <c r="L26" s="41">
        <f>'[4]master foreign claims'!M38/('[4]GDP Assets'!Y$3*1000)*100</f>
        <v>1.6391239210466789E-5</v>
      </c>
      <c r="M26" s="41">
        <f>'[4]master foreign claims'!N38/('[4]GDP Assets'!Z$3*1000)*100</f>
        <v>1.619141854816947E-3</v>
      </c>
      <c r="N26" s="41">
        <f>'[4]master foreign claims'!O38/('[4]GDP Assets'!AA$3*1000)*100</f>
        <v>5.4077438892494055E-5</v>
      </c>
    </row>
    <row r="27" spans="2:15" ht="15">
      <c r="B27" s="40" t="s">
        <v>53</v>
      </c>
      <c r="D27" s="41">
        <f>'[4]master foreign claims'!E39/('[4]GDP Assets'!Q$3*1000)*100</f>
        <v>1.3116551325848415E-2</v>
      </c>
      <c r="E27" s="41">
        <f>'[4]master foreign claims'!F39/('[4]GDP Assets'!R$3*1000)*100</f>
        <v>1.2806564767066883E-3</v>
      </c>
      <c r="F27" s="41">
        <f>'[4]master foreign claims'!G39/('[4]GDP Assets'!S$3*1000)*100</f>
        <v>7.8313986878056428E-4</v>
      </c>
      <c r="G27" s="41">
        <f>'[4]master foreign claims'!H39/('[4]GDP Assets'!T$3*1000)*100</f>
        <v>4.6795593726894677E-5</v>
      </c>
      <c r="H27" s="41">
        <f>'[4]master foreign claims'!I39/('[4]GDP Assets'!U$3*1000)*100</f>
        <v>3.6527901228555076E-4</v>
      </c>
      <c r="I27" s="41">
        <f>'[4]master foreign claims'!J39/('[4]GDP Assets'!V$3*1000)*100</f>
        <v>0</v>
      </c>
      <c r="J27" s="41">
        <f>'[4]master foreign claims'!K39/('[4]GDP Assets'!W$3*1000)*100</f>
        <v>1.3655419153090905E-4</v>
      </c>
      <c r="K27" s="41">
        <f>'[4]master foreign claims'!L39/('[4]GDP Assets'!X$3*1000)*100</f>
        <v>6.0367638921029066E-4</v>
      </c>
      <c r="L27" s="41">
        <f>'[4]master foreign claims'!M39/('[4]GDP Assets'!Y$3*1000)*100</f>
        <v>0</v>
      </c>
      <c r="M27" s="41">
        <f>'[4]master foreign claims'!N39/('[4]GDP Assets'!Z$3*1000)*100</f>
        <v>0</v>
      </c>
      <c r="N27" s="41">
        <f>'[4]master foreign claims'!O39/('[4]GDP Assets'!AA$3*1000)*100</f>
        <v>1.0815487778498811E-4</v>
      </c>
    </row>
    <row r="28" spans="2:15" ht="15" hidden="1">
      <c r="B28" s="40" t="s">
        <v>56</v>
      </c>
      <c r="D28" s="41">
        <f>'[4]master foreign claims'!E40/('[4]GDP Assets'!Q$3*1000)*100</f>
        <v>-0.65445718033300382</v>
      </c>
      <c r="E28" s="41">
        <f>'[4]master foreign claims'!F40/('[4]GDP Assets'!R$3*1000)*100</f>
        <v>-0.17843813575446521</v>
      </c>
      <c r="F28" s="41">
        <f>'[4]master foreign claims'!G40/('[4]GDP Assets'!S$3*1000)*100</f>
        <v>3.6575532390084868E-2</v>
      </c>
      <c r="G28" s="41">
        <f>'[4]master foreign claims'!H40/('[4]GDP Assets'!T$3*1000)*100</f>
        <v>-8.1783099303369591E-2</v>
      </c>
      <c r="H28" s="41">
        <f>'[4]master foreign claims'!I40/('[4]GDP Assets'!U$3*1000)*100</f>
        <v>-0.25119020078169707</v>
      </c>
      <c r="I28" s="41">
        <f>'[4]master foreign claims'!J40/('[4]GDP Assets'!V$3*1000)*100</f>
        <v>-9.0922625377514998E-2</v>
      </c>
      <c r="J28" s="41">
        <f>'[4]master foreign claims'!K40/('[4]GDP Assets'!W$3*1000)*100</f>
        <v>-5.1344376015621793E-2</v>
      </c>
      <c r="K28" s="41">
        <f>'[4]master foreign claims'!L40/('[4]GDP Assets'!X$3*1000)*100</f>
        <v>-0.34288818907144508</v>
      </c>
      <c r="L28" s="41">
        <f>'[4]master foreign claims'!M40/('[4]GDP Assets'!Y$3*1000)*100</f>
        <v>0.32730846017420612</v>
      </c>
      <c r="M28" s="41">
        <f>'[4]master foreign claims'!N40/('[4]GDP Assets'!Z$3*1000)*100</f>
        <v>-8.6714041557974283E-2</v>
      </c>
      <c r="N28" s="41">
        <f>'[4]master foreign claims'!O40/('[4]GDP Assets'!AA$3*1000)*100</f>
        <v>0</v>
      </c>
    </row>
    <row r="29" spans="2:15">
      <c r="B29" s="44" t="s">
        <v>96</v>
      </c>
      <c r="C29" s="32"/>
      <c r="D29" s="33">
        <f>SUM(D8:D28)</f>
        <v>25.379156429557263</v>
      </c>
      <c r="E29" s="33">
        <f t="shared" ref="E29:N29" si="0">SUM(E8:E28)</f>
        <v>2.4427485571270355</v>
      </c>
      <c r="F29" s="33">
        <f t="shared" si="0"/>
        <v>5.6920926077397418</v>
      </c>
      <c r="G29" s="33">
        <f t="shared" si="0"/>
        <v>2.2609603079774012</v>
      </c>
      <c r="H29" s="33">
        <f t="shared" si="0"/>
        <v>6.7622277149362588</v>
      </c>
      <c r="I29" s="33">
        <f t="shared" si="0"/>
        <v>9.6018546088732002</v>
      </c>
      <c r="J29" s="33">
        <f t="shared" si="0"/>
        <v>3.067519220002457</v>
      </c>
      <c r="K29" s="33">
        <f t="shared" si="0"/>
        <v>2.5059613043434519</v>
      </c>
      <c r="L29" s="33">
        <f t="shared" si="0"/>
        <v>0.36380355427631045</v>
      </c>
      <c r="M29" s="33">
        <f t="shared" si="0"/>
        <v>2.3619681568768551</v>
      </c>
      <c r="N29" s="33">
        <f t="shared" si="0"/>
        <v>0.22623296560674885</v>
      </c>
    </row>
    <row r="30" spans="2:15" ht="14.25" customHeight="1">
      <c r="B30" s="45" t="s">
        <v>97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34"/>
    </row>
    <row r="31" spans="2:15" ht="27" customHeight="1">
      <c r="B31" s="176" t="s">
        <v>98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2"/>
    </row>
  </sheetData>
  <mergeCells count="2">
    <mergeCell ref="B4:N4"/>
    <mergeCell ref="B31:N31"/>
  </mergeCells>
  <pageMargins left="0.75" right="0.75" top="1" bottom="1" header="0.5" footer="0.5"/>
  <pageSetup scale="7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3:J49"/>
  <sheetViews>
    <sheetView workbookViewId="0">
      <selection activeCell="L37" sqref="L37"/>
    </sheetView>
  </sheetViews>
  <sheetFormatPr defaultColWidth="8" defaultRowHeight="12.75"/>
  <cols>
    <col min="1" max="1" width="8" style="48" customWidth="1"/>
    <col min="2" max="2" width="30.42578125" style="48" customWidth="1"/>
    <col min="3" max="256" width="8" style="48"/>
    <col min="257" max="257" width="8" style="48" customWidth="1"/>
    <col min="258" max="258" width="30.42578125" style="48" customWidth="1"/>
    <col min="259" max="512" width="8" style="48"/>
    <col min="513" max="513" width="8" style="48" customWidth="1"/>
    <col min="514" max="514" width="30.42578125" style="48" customWidth="1"/>
    <col min="515" max="768" width="8" style="48"/>
    <col min="769" max="769" width="8" style="48" customWidth="1"/>
    <col min="770" max="770" width="30.42578125" style="48" customWidth="1"/>
    <col min="771" max="1024" width="8" style="48"/>
    <col min="1025" max="1025" width="8" style="48" customWidth="1"/>
    <col min="1026" max="1026" width="30.42578125" style="48" customWidth="1"/>
    <col min="1027" max="1280" width="8" style="48"/>
    <col min="1281" max="1281" width="8" style="48" customWidth="1"/>
    <col min="1282" max="1282" width="30.42578125" style="48" customWidth="1"/>
    <col min="1283" max="1536" width="8" style="48"/>
    <col min="1537" max="1537" width="8" style="48" customWidth="1"/>
    <col min="1538" max="1538" width="30.42578125" style="48" customWidth="1"/>
    <col min="1539" max="1792" width="8" style="48"/>
    <col min="1793" max="1793" width="8" style="48" customWidth="1"/>
    <col min="1794" max="1794" width="30.42578125" style="48" customWidth="1"/>
    <col min="1795" max="2048" width="8" style="48"/>
    <col min="2049" max="2049" width="8" style="48" customWidth="1"/>
    <col min="2050" max="2050" width="30.42578125" style="48" customWidth="1"/>
    <col min="2051" max="2304" width="8" style="48"/>
    <col min="2305" max="2305" width="8" style="48" customWidth="1"/>
    <col min="2306" max="2306" width="30.42578125" style="48" customWidth="1"/>
    <col min="2307" max="2560" width="8" style="48"/>
    <col min="2561" max="2561" width="8" style="48" customWidth="1"/>
    <col min="2562" max="2562" width="30.42578125" style="48" customWidth="1"/>
    <col min="2563" max="2816" width="8" style="48"/>
    <col min="2817" max="2817" width="8" style="48" customWidth="1"/>
    <col min="2818" max="2818" width="30.42578125" style="48" customWidth="1"/>
    <col min="2819" max="3072" width="8" style="48"/>
    <col min="3073" max="3073" width="8" style="48" customWidth="1"/>
    <col min="3074" max="3074" width="30.42578125" style="48" customWidth="1"/>
    <col min="3075" max="3328" width="8" style="48"/>
    <col min="3329" max="3329" width="8" style="48" customWidth="1"/>
    <col min="3330" max="3330" width="30.42578125" style="48" customWidth="1"/>
    <col min="3331" max="3584" width="8" style="48"/>
    <col min="3585" max="3585" width="8" style="48" customWidth="1"/>
    <col min="3586" max="3586" width="30.42578125" style="48" customWidth="1"/>
    <col min="3587" max="3840" width="8" style="48"/>
    <col min="3841" max="3841" width="8" style="48" customWidth="1"/>
    <col min="3842" max="3842" width="30.42578125" style="48" customWidth="1"/>
    <col min="3843" max="4096" width="8" style="48"/>
    <col min="4097" max="4097" width="8" style="48" customWidth="1"/>
    <col min="4098" max="4098" width="30.42578125" style="48" customWidth="1"/>
    <col min="4099" max="4352" width="8" style="48"/>
    <col min="4353" max="4353" width="8" style="48" customWidth="1"/>
    <col min="4354" max="4354" width="30.42578125" style="48" customWidth="1"/>
    <col min="4355" max="4608" width="8" style="48"/>
    <col min="4609" max="4609" width="8" style="48" customWidth="1"/>
    <col min="4610" max="4610" width="30.42578125" style="48" customWidth="1"/>
    <col min="4611" max="4864" width="8" style="48"/>
    <col min="4865" max="4865" width="8" style="48" customWidth="1"/>
    <col min="4866" max="4866" width="30.42578125" style="48" customWidth="1"/>
    <col min="4867" max="5120" width="8" style="48"/>
    <col min="5121" max="5121" width="8" style="48" customWidth="1"/>
    <col min="5122" max="5122" width="30.42578125" style="48" customWidth="1"/>
    <col min="5123" max="5376" width="8" style="48"/>
    <col min="5377" max="5377" width="8" style="48" customWidth="1"/>
    <col min="5378" max="5378" width="30.42578125" style="48" customWidth="1"/>
    <col min="5379" max="5632" width="8" style="48"/>
    <col min="5633" max="5633" width="8" style="48" customWidth="1"/>
    <col min="5634" max="5634" width="30.42578125" style="48" customWidth="1"/>
    <col min="5635" max="5888" width="8" style="48"/>
    <col min="5889" max="5889" width="8" style="48" customWidth="1"/>
    <col min="5890" max="5890" width="30.42578125" style="48" customWidth="1"/>
    <col min="5891" max="6144" width="8" style="48"/>
    <col min="6145" max="6145" width="8" style="48" customWidth="1"/>
    <col min="6146" max="6146" width="30.42578125" style="48" customWidth="1"/>
    <col min="6147" max="6400" width="8" style="48"/>
    <col min="6401" max="6401" width="8" style="48" customWidth="1"/>
    <col min="6402" max="6402" width="30.42578125" style="48" customWidth="1"/>
    <col min="6403" max="6656" width="8" style="48"/>
    <col min="6657" max="6657" width="8" style="48" customWidth="1"/>
    <col min="6658" max="6658" width="30.42578125" style="48" customWidth="1"/>
    <col min="6659" max="6912" width="8" style="48"/>
    <col min="6913" max="6913" width="8" style="48" customWidth="1"/>
    <col min="6914" max="6914" width="30.42578125" style="48" customWidth="1"/>
    <col min="6915" max="7168" width="8" style="48"/>
    <col min="7169" max="7169" width="8" style="48" customWidth="1"/>
    <col min="7170" max="7170" width="30.42578125" style="48" customWidth="1"/>
    <col min="7171" max="7424" width="8" style="48"/>
    <col min="7425" max="7425" width="8" style="48" customWidth="1"/>
    <col min="7426" max="7426" width="30.42578125" style="48" customWidth="1"/>
    <col min="7427" max="7680" width="8" style="48"/>
    <col min="7681" max="7681" width="8" style="48" customWidth="1"/>
    <col min="7682" max="7682" width="30.42578125" style="48" customWidth="1"/>
    <col min="7683" max="7936" width="8" style="48"/>
    <col min="7937" max="7937" width="8" style="48" customWidth="1"/>
    <col min="7938" max="7938" width="30.42578125" style="48" customWidth="1"/>
    <col min="7939" max="8192" width="8" style="48"/>
    <col min="8193" max="8193" width="8" style="48" customWidth="1"/>
    <col min="8194" max="8194" width="30.42578125" style="48" customWidth="1"/>
    <col min="8195" max="8448" width="8" style="48"/>
    <col min="8449" max="8449" width="8" style="48" customWidth="1"/>
    <col min="8450" max="8450" width="30.42578125" style="48" customWidth="1"/>
    <col min="8451" max="8704" width="8" style="48"/>
    <col min="8705" max="8705" width="8" style="48" customWidth="1"/>
    <col min="8706" max="8706" width="30.42578125" style="48" customWidth="1"/>
    <col min="8707" max="8960" width="8" style="48"/>
    <col min="8961" max="8961" width="8" style="48" customWidth="1"/>
    <col min="8962" max="8962" width="30.42578125" style="48" customWidth="1"/>
    <col min="8963" max="9216" width="8" style="48"/>
    <col min="9217" max="9217" width="8" style="48" customWidth="1"/>
    <col min="9218" max="9218" width="30.42578125" style="48" customWidth="1"/>
    <col min="9219" max="9472" width="8" style="48"/>
    <col min="9473" max="9473" width="8" style="48" customWidth="1"/>
    <col min="9474" max="9474" width="30.42578125" style="48" customWidth="1"/>
    <col min="9475" max="9728" width="8" style="48"/>
    <col min="9729" max="9729" width="8" style="48" customWidth="1"/>
    <col min="9730" max="9730" width="30.42578125" style="48" customWidth="1"/>
    <col min="9731" max="9984" width="8" style="48"/>
    <col min="9985" max="9985" width="8" style="48" customWidth="1"/>
    <col min="9986" max="9986" width="30.42578125" style="48" customWidth="1"/>
    <col min="9987" max="10240" width="8" style="48"/>
    <col min="10241" max="10241" width="8" style="48" customWidth="1"/>
    <col min="10242" max="10242" width="30.42578125" style="48" customWidth="1"/>
    <col min="10243" max="10496" width="8" style="48"/>
    <col min="10497" max="10497" width="8" style="48" customWidth="1"/>
    <col min="10498" max="10498" width="30.42578125" style="48" customWidth="1"/>
    <col min="10499" max="10752" width="8" style="48"/>
    <col min="10753" max="10753" width="8" style="48" customWidth="1"/>
    <col min="10754" max="10754" width="30.42578125" style="48" customWidth="1"/>
    <col min="10755" max="11008" width="8" style="48"/>
    <col min="11009" max="11009" width="8" style="48" customWidth="1"/>
    <col min="11010" max="11010" width="30.42578125" style="48" customWidth="1"/>
    <col min="11011" max="11264" width="8" style="48"/>
    <col min="11265" max="11265" width="8" style="48" customWidth="1"/>
    <col min="11266" max="11266" width="30.42578125" style="48" customWidth="1"/>
    <col min="11267" max="11520" width="8" style="48"/>
    <col min="11521" max="11521" width="8" style="48" customWidth="1"/>
    <col min="11522" max="11522" width="30.42578125" style="48" customWidth="1"/>
    <col min="11523" max="11776" width="8" style="48"/>
    <col min="11777" max="11777" width="8" style="48" customWidth="1"/>
    <col min="11778" max="11778" width="30.42578125" style="48" customWidth="1"/>
    <col min="11779" max="12032" width="8" style="48"/>
    <col min="12033" max="12033" width="8" style="48" customWidth="1"/>
    <col min="12034" max="12034" width="30.42578125" style="48" customWidth="1"/>
    <col min="12035" max="12288" width="8" style="48"/>
    <col min="12289" max="12289" width="8" style="48" customWidth="1"/>
    <col min="12290" max="12290" width="30.42578125" style="48" customWidth="1"/>
    <col min="12291" max="12544" width="8" style="48"/>
    <col min="12545" max="12545" width="8" style="48" customWidth="1"/>
    <col min="12546" max="12546" width="30.42578125" style="48" customWidth="1"/>
    <col min="12547" max="12800" width="8" style="48"/>
    <col min="12801" max="12801" width="8" style="48" customWidth="1"/>
    <col min="12802" max="12802" width="30.42578125" style="48" customWidth="1"/>
    <col min="12803" max="13056" width="8" style="48"/>
    <col min="13057" max="13057" width="8" style="48" customWidth="1"/>
    <col min="13058" max="13058" width="30.42578125" style="48" customWidth="1"/>
    <col min="13059" max="13312" width="8" style="48"/>
    <col min="13313" max="13313" width="8" style="48" customWidth="1"/>
    <col min="13314" max="13314" width="30.42578125" style="48" customWidth="1"/>
    <col min="13315" max="13568" width="8" style="48"/>
    <col min="13569" max="13569" width="8" style="48" customWidth="1"/>
    <col min="13570" max="13570" width="30.42578125" style="48" customWidth="1"/>
    <col min="13571" max="13824" width="8" style="48"/>
    <col min="13825" max="13825" width="8" style="48" customWidth="1"/>
    <col min="13826" max="13826" width="30.42578125" style="48" customWidth="1"/>
    <col min="13827" max="14080" width="8" style="48"/>
    <col min="14081" max="14081" width="8" style="48" customWidth="1"/>
    <col min="14082" max="14082" width="30.42578125" style="48" customWidth="1"/>
    <col min="14083" max="14336" width="8" style="48"/>
    <col min="14337" max="14337" width="8" style="48" customWidth="1"/>
    <col min="14338" max="14338" width="30.42578125" style="48" customWidth="1"/>
    <col min="14339" max="14592" width="8" style="48"/>
    <col min="14593" max="14593" width="8" style="48" customWidth="1"/>
    <col min="14594" max="14594" width="30.42578125" style="48" customWidth="1"/>
    <col min="14595" max="14848" width="8" style="48"/>
    <col min="14849" max="14849" width="8" style="48" customWidth="1"/>
    <col min="14850" max="14850" width="30.42578125" style="48" customWidth="1"/>
    <col min="14851" max="15104" width="8" style="48"/>
    <col min="15105" max="15105" width="8" style="48" customWidth="1"/>
    <col min="15106" max="15106" width="30.42578125" style="48" customWidth="1"/>
    <col min="15107" max="15360" width="8" style="48"/>
    <col min="15361" max="15361" width="8" style="48" customWidth="1"/>
    <col min="15362" max="15362" width="30.42578125" style="48" customWidth="1"/>
    <col min="15363" max="15616" width="8" style="48"/>
    <col min="15617" max="15617" width="8" style="48" customWidth="1"/>
    <col min="15618" max="15618" width="30.42578125" style="48" customWidth="1"/>
    <col min="15619" max="15872" width="8" style="48"/>
    <col min="15873" max="15873" width="8" style="48" customWidth="1"/>
    <col min="15874" max="15874" width="30.42578125" style="48" customWidth="1"/>
    <col min="15875" max="16128" width="8" style="48"/>
    <col min="16129" max="16129" width="8" style="48" customWidth="1"/>
    <col min="16130" max="16130" width="30.42578125" style="48" customWidth="1"/>
    <col min="16131" max="16384" width="8" style="48"/>
  </cols>
  <sheetData>
    <row r="3" spans="2:10" ht="15">
      <c r="B3" s="47" t="s">
        <v>100</v>
      </c>
    </row>
    <row r="4" spans="2:10" ht="13.5" thickBot="1">
      <c r="B4" s="49"/>
      <c r="C4" s="49"/>
      <c r="D4" s="49"/>
      <c r="E4" s="49"/>
      <c r="F4" s="49"/>
      <c r="G4" s="49"/>
      <c r="H4" s="49"/>
    </row>
    <row r="5" spans="2:10" ht="13.5" thickBot="1">
      <c r="B5" s="50"/>
      <c r="C5" s="51">
        <v>2000</v>
      </c>
      <c r="D5" s="51">
        <v>2001</v>
      </c>
      <c r="E5" s="51">
        <v>2002</v>
      </c>
      <c r="F5" s="51">
        <v>2003</v>
      </c>
      <c r="G5" s="51">
        <v>2004</v>
      </c>
      <c r="H5" s="51">
        <v>2005</v>
      </c>
      <c r="I5" s="48">
        <v>2006</v>
      </c>
    </row>
    <row r="6" spans="2:10">
      <c r="B6" s="52" t="s">
        <v>31</v>
      </c>
      <c r="C6" s="53">
        <v>9.5</v>
      </c>
      <c r="D6" s="53">
        <v>8.8000000000000007</v>
      </c>
      <c r="E6" s="53">
        <v>8.1</v>
      </c>
      <c r="F6" s="53">
        <v>7.4</v>
      </c>
      <c r="G6" s="53" t="s">
        <v>101</v>
      </c>
      <c r="H6" s="54">
        <v>7.4</v>
      </c>
      <c r="I6" s="48">
        <f>'[5]Russian Federation'!$T$27</f>
        <v>12.1</v>
      </c>
    </row>
    <row r="7" spans="2:10">
      <c r="B7" s="55" t="s">
        <v>40</v>
      </c>
      <c r="C7" s="56">
        <v>11.1</v>
      </c>
      <c r="D7" s="56">
        <v>12.1</v>
      </c>
      <c r="E7" s="56">
        <v>12.3</v>
      </c>
      <c r="F7" s="56">
        <v>12.1</v>
      </c>
      <c r="G7" s="56">
        <v>12.1</v>
      </c>
      <c r="H7" s="56">
        <v>21.3</v>
      </c>
      <c r="I7" s="48">
        <f>[5]Ukraine!$T$27</f>
        <v>35</v>
      </c>
    </row>
    <row r="8" spans="2:10">
      <c r="B8" s="52" t="s">
        <v>102</v>
      </c>
      <c r="C8" s="56">
        <v>15.3</v>
      </c>
      <c r="D8" s="56">
        <v>15.2</v>
      </c>
      <c r="E8" s="56">
        <v>16.899999999999999</v>
      </c>
      <c r="F8" s="56">
        <v>18.899999999999999</v>
      </c>
      <c r="G8" s="56">
        <v>20.100000000000001</v>
      </c>
      <c r="H8" s="56">
        <v>22.6</v>
      </c>
      <c r="I8" s="48">
        <f>[5]Slovenia!$T$27</f>
        <v>29.5</v>
      </c>
    </row>
    <row r="9" spans="2:10">
      <c r="B9" s="52" t="s">
        <v>53</v>
      </c>
      <c r="C9" s="53">
        <v>53.4</v>
      </c>
      <c r="D9" s="53">
        <v>51.1</v>
      </c>
      <c r="E9" s="53">
        <v>44</v>
      </c>
      <c r="F9" s="53">
        <v>47</v>
      </c>
      <c r="G9" s="53">
        <v>47.3</v>
      </c>
      <c r="H9" s="53">
        <v>51.3</v>
      </c>
      <c r="I9" s="48">
        <f>'[5]FYR Macedonia'!$T$27</f>
        <v>53.2</v>
      </c>
    </row>
    <row r="10" spans="2:10">
      <c r="B10" s="52" t="s">
        <v>41</v>
      </c>
      <c r="C10" s="53">
        <v>74.400000000000006</v>
      </c>
      <c r="D10" s="53">
        <v>65.2</v>
      </c>
      <c r="E10" s="53">
        <v>42.8</v>
      </c>
      <c r="F10" s="53">
        <v>53</v>
      </c>
      <c r="G10" s="53">
        <v>48.6</v>
      </c>
      <c r="H10" s="53">
        <v>57.9</v>
      </c>
      <c r="I10" s="48">
        <f>[5]Latvia!$T$27</f>
        <v>62.9</v>
      </c>
    </row>
    <row r="11" spans="2:10">
      <c r="B11" s="52" t="s">
        <v>35</v>
      </c>
      <c r="C11" s="53">
        <v>46.7</v>
      </c>
      <c r="D11" s="53">
        <v>51.4</v>
      </c>
      <c r="E11" s="53">
        <v>52.9</v>
      </c>
      <c r="F11" s="53">
        <v>54.8</v>
      </c>
      <c r="G11" s="53">
        <v>58.5</v>
      </c>
      <c r="H11" s="53">
        <v>59.2</v>
      </c>
      <c r="I11" s="48">
        <f>[5]Romania!$T$27</f>
        <v>87.9</v>
      </c>
    </row>
    <row r="12" spans="2:10">
      <c r="B12" s="52" t="s">
        <v>103</v>
      </c>
      <c r="C12" s="53">
        <v>0.5</v>
      </c>
      <c r="D12" s="53">
        <v>13.2</v>
      </c>
      <c r="E12" s="53">
        <v>27</v>
      </c>
      <c r="F12" s="53">
        <v>38.4</v>
      </c>
      <c r="G12" s="53">
        <v>37.700000000000003</v>
      </c>
      <c r="H12" s="53">
        <v>66</v>
      </c>
      <c r="I12" s="48">
        <f>[5]Serbia!$T$27</f>
        <v>78.7</v>
      </c>
    </row>
    <row r="13" spans="2:10">
      <c r="B13" s="52" t="s">
        <v>30</v>
      </c>
      <c r="C13" s="53">
        <v>72.599999999999994</v>
      </c>
      <c r="D13" s="53">
        <v>72.2</v>
      </c>
      <c r="E13" s="53">
        <v>70.7</v>
      </c>
      <c r="F13" s="53">
        <v>71.5</v>
      </c>
      <c r="G13" s="53">
        <v>71.3</v>
      </c>
      <c r="H13" s="53">
        <v>74.2</v>
      </c>
      <c r="I13" s="48">
        <f>[5]Poland!$T$27</f>
        <v>74.3</v>
      </c>
    </row>
    <row r="14" spans="2:10">
      <c r="B14" s="52" t="s">
        <v>44</v>
      </c>
      <c r="C14" s="57">
        <f>[5]Bulgaria!$N$27</f>
        <v>75.3</v>
      </c>
      <c r="D14" s="53">
        <v>72.7</v>
      </c>
      <c r="E14" s="53">
        <v>75.2</v>
      </c>
      <c r="F14" s="53">
        <v>82.7</v>
      </c>
      <c r="G14" s="53">
        <v>81.599999999999994</v>
      </c>
      <c r="H14" s="48">
        <f>[5]Bulgaria!$S$27</f>
        <v>74.5</v>
      </c>
      <c r="I14" s="48">
        <f>[5]Bulgaria!$T$27</f>
        <v>80.099999999999994</v>
      </c>
      <c r="J14" s="58" t="s">
        <v>104</v>
      </c>
    </row>
    <row r="15" spans="2:10">
      <c r="B15" s="52" t="s">
        <v>34</v>
      </c>
      <c r="C15" s="53">
        <v>67.400000000000006</v>
      </c>
      <c r="D15" s="53">
        <v>66.5</v>
      </c>
      <c r="E15" s="53">
        <v>85</v>
      </c>
      <c r="F15" s="53">
        <v>83.5</v>
      </c>
      <c r="G15" s="53">
        <v>63</v>
      </c>
      <c r="H15" s="53">
        <v>82.6</v>
      </c>
      <c r="I15" s="48">
        <f>[5]Hungary!$T$27</f>
        <v>82.9</v>
      </c>
    </row>
    <row r="16" spans="2:10">
      <c r="B16" s="52" t="s">
        <v>105</v>
      </c>
      <c r="C16" s="53">
        <v>65.400000000000006</v>
      </c>
      <c r="D16" s="53">
        <v>89.1</v>
      </c>
      <c r="E16" s="53">
        <v>85.8</v>
      </c>
      <c r="F16" s="53">
        <v>86.3</v>
      </c>
      <c r="G16" s="53">
        <v>84.9</v>
      </c>
      <c r="H16" s="53">
        <v>84.4</v>
      </c>
      <c r="I16" s="48">
        <f>'[5]Czech Republic'!$T$27</f>
        <v>84.7</v>
      </c>
    </row>
    <row r="17" spans="2:9">
      <c r="B17" s="52" t="s">
        <v>50</v>
      </c>
      <c r="C17" s="54">
        <v>16.899999999999999</v>
      </c>
      <c r="D17" s="53" t="s">
        <v>101</v>
      </c>
      <c r="E17" s="53">
        <v>16.899999999999999</v>
      </c>
      <c r="F17" s="53">
        <v>23.5</v>
      </c>
      <c r="G17" s="53">
        <v>31</v>
      </c>
      <c r="H17" s="53">
        <v>87.7</v>
      </c>
      <c r="I17" s="48">
        <f>[5]Montenegro!$T$27</f>
        <v>91.9</v>
      </c>
    </row>
    <row r="18" spans="2:9">
      <c r="B18" s="52" t="s">
        <v>106</v>
      </c>
      <c r="C18" s="53">
        <v>21.6</v>
      </c>
      <c r="D18" s="53">
        <v>65.3</v>
      </c>
      <c r="E18" s="53">
        <v>76.7</v>
      </c>
      <c r="F18" s="53">
        <v>79.7</v>
      </c>
      <c r="G18" s="53">
        <v>80.900000000000006</v>
      </c>
      <c r="H18" s="53">
        <v>90.9</v>
      </c>
      <c r="I18" s="48">
        <f>'[5]Bosnia and Herzegovina'!$T$27</f>
        <v>94</v>
      </c>
    </row>
    <row r="19" spans="2:9">
      <c r="B19" s="52" t="s">
        <v>36</v>
      </c>
      <c r="C19" s="53">
        <v>84.1</v>
      </c>
      <c r="D19" s="53">
        <v>89.3</v>
      </c>
      <c r="E19" s="53">
        <v>90.2</v>
      </c>
      <c r="F19" s="53">
        <v>91</v>
      </c>
      <c r="G19" s="53">
        <v>91.2</v>
      </c>
      <c r="H19" s="53">
        <v>91.2</v>
      </c>
      <c r="I19" s="48">
        <f>[5]Croatia!$T$27</f>
        <v>90.8</v>
      </c>
    </row>
    <row r="20" spans="2:9">
      <c r="B20" s="52" t="s">
        <v>43</v>
      </c>
      <c r="C20" s="53">
        <v>54.7</v>
      </c>
      <c r="D20" s="53">
        <v>78.2</v>
      </c>
      <c r="E20" s="53">
        <v>96.1</v>
      </c>
      <c r="F20" s="53">
        <v>95.6</v>
      </c>
      <c r="G20" s="53">
        <v>90.8</v>
      </c>
      <c r="H20" s="53">
        <v>91.7</v>
      </c>
      <c r="I20" s="48">
        <f>[5]Lithuania!$T$27</f>
        <v>91.8</v>
      </c>
    </row>
    <row r="21" spans="2:9">
      <c r="B21" s="52" t="s">
        <v>48</v>
      </c>
      <c r="C21" s="53">
        <v>35.200000000000003</v>
      </c>
      <c r="D21" s="53">
        <v>40.799999999999997</v>
      </c>
      <c r="E21" s="53">
        <v>45.9</v>
      </c>
      <c r="F21" s="53">
        <v>47.1</v>
      </c>
      <c r="G21" s="53">
        <v>93.3</v>
      </c>
      <c r="H21" s="53">
        <v>92.3</v>
      </c>
      <c r="I21" s="48">
        <f>[5]Albania!$T$27</f>
        <v>90.5</v>
      </c>
    </row>
    <row r="22" spans="2:9">
      <c r="B22" s="52" t="s">
        <v>107</v>
      </c>
      <c r="C22" s="53">
        <v>42.7</v>
      </c>
      <c r="D22" s="53">
        <v>78.3</v>
      </c>
      <c r="E22" s="53">
        <v>84.1</v>
      </c>
      <c r="F22" s="53">
        <v>96.3</v>
      </c>
      <c r="G22" s="53">
        <v>96.7</v>
      </c>
      <c r="H22" s="53">
        <v>97.3</v>
      </c>
      <c r="I22" s="48">
        <f>'[5]Slovak Republic'!$T$27</f>
        <v>97</v>
      </c>
    </row>
    <row r="23" spans="2:9">
      <c r="B23" s="52" t="s">
        <v>42</v>
      </c>
      <c r="C23" s="53">
        <v>97.4</v>
      </c>
      <c r="D23" s="53">
        <v>97.6</v>
      </c>
      <c r="E23" s="53">
        <v>97.5</v>
      </c>
      <c r="F23" s="53">
        <v>97.5</v>
      </c>
      <c r="G23" s="53">
        <v>98</v>
      </c>
      <c r="H23" s="53">
        <v>99.4</v>
      </c>
      <c r="I23" s="48">
        <f>[5]Estonia!$T$27</f>
        <v>99.1</v>
      </c>
    </row>
    <row r="24" spans="2:9">
      <c r="B24" s="55"/>
    </row>
    <row r="25" spans="2:9" ht="13.5" thickBot="1">
      <c r="B25" s="50" t="s">
        <v>108</v>
      </c>
      <c r="C25" s="59">
        <f>AVERAGE(C6:C23)</f>
        <v>46.900000000000006</v>
      </c>
      <c r="D25" s="59"/>
      <c r="E25" s="59"/>
      <c r="F25" s="59"/>
      <c r="G25" s="59"/>
      <c r="H25" s="59">
        <f>AVERAGE(H6:H23)</f>
        <v>69.550000000000011</v>
      </c>
    </row>
    <row r="28" spans="2:9">
      <c r="B28" s="48" t="s">
        <v>109</v>
      </c>
    </row>
    <row r="31" spans="2:9">
      <c r="D31" s="48">
        <v>2000</v>
      </c>
      <c r="E31" s="48">
        <v>2006</v>
      </c>
    </row>
    <row r="32" spans="2:9">
      <c r="B32" s="52" t="s">
        <v>42</v>
      </c>
      <c r="C32" s="58" t="s">
        <v>110</v>
      </c>
      <c r="D32" s="53">
        <v>97.4</v>
      </c>
      <c r="E32" s="48">
        <f>[5]Estonia!$T$27</f>
        <v>99.1</v>
      </c>
      <c r="G32" s="52" t="s">
        <v>31</v>
      </c>
    </row>
    <row r="33" spans="2:8">
      <c r="B33" s="52" t="s">
        <v>107</v>
      </c>
      <c r="C33" s="58" t="s">
        <v>111</v>
      </c>
      <c r="D33" s="53">
        <v>42.7</v>
      </c>
      <c r="E33" s="48">
        <f>'[5]Slovak Republic'!$T$27</f>
        <v>97</v>
      </c>
      <c r="G33" s="55" t="s">
        <v>40</v>
      </c>
    </row>
    <row r="34" spans="2:8">
      <c r="B34" s="52" t="s">
        <v>106</v>
      </c>
      <c r="C34" s="58" t="s">
        <v>112</v>
      </c>
      <c r="D34" s="53">
        <v>21.6</v>
      </c>
      <c r="E34" s="48">
        <f>'[5]Bosnia and Herzegovina'!$T$27</f>
        <v>94</v>
      </c>
      <c r="G34" s="52" t="s">
        <v>102</v>
      </c>
    </row>
    <row r="35" spans="2:8">
      <c r="B35" s="52" t="s">
        <v>50</v>
      </c>
      <c r="C35" s="58" t="s">
        <v>113</v>
      </c>
      <c r="E35" s="48">
        <f>[5]Montenegro!$T$27</f>
        <v>91.9</v>
      </c>
      <c r="G35" s="52" t="s">
        <v>53</v>
      </c>
    </row>
    <row r="36" spans="2:8">
      <c r="B36" s="52" t="s">
        <v>43</v>
      </c>
      <c r="C36" s="58" t="s">
        <v>114</v>
      </c>
      <c r="D36" s="53">
        <v>54.7</v>
      </c>
      <c r="E36" s="48">
        <f>[5]Lithuania!$T$27</f>
        <v>91.8</v>
      </c>
      <c r="G36" s="52" t="s">
        <v>41</v>
      </c>
    </row>
    <row r="37" spans="2:8">
      <c r="B37" s="52" t="s">
        <v>36</v>
      </c>
      <c r="C37" s="58" t="s">
        <v>115</v>
      </c>
      <c r="D37" s="53">
        <v>84.1</v>
      </c>
      <c r="E37" s="48">
        <f>[5]Croatia!$T$27</f>
        <v>90.8</v>
      </c>
      <c r="G37" s="52" t="s">
        <v>35</v>
      </c>
    </row>
    <row r="38" spans="2:8">
      <c r="B38" s="52" t="s">
        <v>48</v>
      </c>
      <c r="C38" s="58" t="s">
        <v>116</v>
      </c>
      <c r="D38" s="53">
        <v>35.200000000000003</v>
      </c>
      <c r="E38" s="48">
        <f>[5]Albania!$T$27</f>
        <v>90.5</v>
      </c>
      <c r="G38" s="52" t="s">
        <v>103</v>
      </c>
    </row>
    <row r="39" spans="2:8">
      <c r="B39" s="52" t="s">
        <v>35</v>
      </c>
      <c r="C39" s="58" t="s">
        <v>117</v>
      </c>
      <c r="D39" s="53">
        <v>46.7</v>
      </c>
      <c r="E39" s="48">
        <f>[5]Romania!$T$27</f>
        <v>87.9</v>
      </c>
      <c r="G39" s="52" t="s">
        <v>30</v>
      </c>
    </row>
    <row r="40" spans="2:8">
      <c r="B40" s="52" t="s">
        <v>105</v>
      </c>
      <c r="C40" s="58" t="s">
        <v>118</v>
      </c>
      <c r="D40" s="53">
        <v>65.400000000000006</v>
      </c>
      <c r="E40" s="48">
        <f>'[5]Czech Republic'!$T$27</f>
        <v>84.7</v>
      </c>
      <c r="G40" s="52" t="s">
        <v>44</v>
      </c>
    </row>
    <row r="41" spans="2:8">
      <c r="B41" s="52" t="s">
        <v>34</v>
      </c>
      <c r="C41" s="58" t="s">
        <v>119</v>
      </c>
      <c r="D41" s="53">
        <v>67.400000000000006</v>
      </c>
      <c r="E41" s="48">
        <f>[5]Hungary!$T$27</f>
        <v>82.9</v>
      </c>
      <c r="G41" s="52" t="s">
        <v>34</v>
      </c>
    </row>
    <row r="42" spans="2:8">
      <c r="B42" s="52" t="s">
        <v>44</v>
      </c>
      <c r="C42" s="58" t="s">
        <v>120</v>
      </c>
      <c r="D42" s="57">
        <f>[5]Bulgaria!$N$27</f>
        <v>75.3</v>
      </c>
      <c r="E42" s="48">
        <f>[5]Bulgaria!$T$27</f>
        <v>80.099999999999994</v>
      </c>
      <c r="G42" s="52" t="s">
        <v>105</v>
      </c>
    </row>
    <row r="43" spans="2:8">
      <c r="B43" s="52" t="s">
        <v>103</v>
      </c>
      <c r="C43" s="58" t="s">
        <v>121</v>
      </c>
      <c r="D43" s="53">
        <v>0.5</v>
      </c>
      <c r="E43" s="48">
        <f>[5]Serbia!$T$27</f>
        <v>78.7</v>
      </c>
      <c r="G43" s="52" t="s">
        <v>50</v>
      </c>
      <c r="H43" s="54">
        <v>16.899999999999999</v>
      </c>
    </row>
    <row r="44" spans="2:8">
      <c r="B44" s="52" t="s">
        <v>30</v>
      </c>
      <c r="C44" s="58" t="s">
        <v>122</v>
      </c>
      <c r="D44" s="53">
        <v>72.599999999999994</v>
      </c>
      <c r="E44" s="48">
        <f>[5]Poland!$T$27</f>
        <v>74.3</v>
      </c>
      <c r="G44" s="52" t="s">
        <v>106</v>
      </c>
    </row>
    <row r="45" spans="2:8">
      <c r="B45" s="52" t="s">
        <v>41</v>
      </c>
      <c r="C45" s="58" t="s">
        <v>123</v>
      </c>
      <c r="D45" s="53">
        <v>74.400000000000006</v>
      </c>
      <c r="E45" s="48">
        <f>[5]Latvia!$T$27</f>
        <v>62.9</v>
      </c>
      <c r="G45" s="52" t="s">
        <v>36</v>
      </c>
    </row>
    <row r="46" spans="2:8">
      <c r="B46" s="52" t="s">
        <v>53</v>
      </c>
      <c r="C46" s="58" t="s">
        <v>124</v>
      </c>
      <c r="D46" s="53">
        <v>53.4</v>
      </c>
      <c r="E46" s="48">
        <f>'[5]FYR Macedonia'!$T$27</f>
        <v>53.2</v>
      </c>
      <c r="G46" s="52" t="s">
        <v>43</v>
      </c>
    </row>
    <row r="47" spans="2:8">
      <c r="B47" s="55" t="s">
        <v>40</v>
      </c>
      <c r="C47" s="58" t="s">
        <v>125</v>
      </c>
      <c r="D47" s="56">
        <v>11.1</v>
      </c>
      <c r="E47" s="48">
        <f>[5]Ukraine!$T$27</f>
        <v>35</v>
      </c>
      <c r="G47" s="52" t="s">
        <v>48</v>
      </c>
    </row>
    <row r="48" spans="2:8">
      <c r="B48" s="52" t="s">
        <v>102</v>
      </c>
      <c r="C48" s="58" t="s">
        <v>126</v>
      </c>
      <c r="D48" s="56">
        <v>15.3</v>
      </c>
      <c r="E48" s="48">
        <f>[5]Slovenia!$T$27</f>
        <v>29.5</v>
      </c>
      <c r="G48" s="52" t="s">
        <v>107</v>
      </c>
    </row>
    <row r="49" spans="2:7">
      <c r="B49" s="52" t="s">
        <v>31</v>
      </c>
      <c r="C49" s="58" t="s">
        <v>127</v>
      </c>
      <c r="D49" s="53">
        <v>9.5</v>
      </c>
      <c r="E49" s="48">
        <f>'[5]Russian Federation'!$T$27</f>
        <v>12.1</v>
      </c>
      <c r="G49" s="52" t="s">
        <v>42</v>
      </c>
    </row>
  </sheetData>
  <pageMargins left="0.75" right="0.75" top="1" bottom="1" header="0.5" footer="0.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"/>
  <sheetViews>
    <sheetView workbookViewId="0">
      <selection activeCell="I28" sqref="I28"/>
    </sheetView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1:AG39"/>
  <sheetViews>
    <sheetView topLeftCell="B1" workbookViewId="0">
      <selection activeCell="I33" sqref="I33"/>
    </sheetView>
  </sheetViews>
  <sheetFormatPr defaultRowHeight="12.75"/>
  <cols>
    <col min="1" max="1" width="9.140625" style="61"/>
    <col min="2" max="2" width="16.28515625" style="61" customWidth="1"/>
    <col min="3" max="13" width="9.140625" style="61"/>
    <col min="14" max="14" width="7.85546875" style="61" customWidth="1"/>
    <col min="15" max="15" width="7.42578125" style="61" customWidth="1"/>
    <col min="16" max="16" width="7.140625" style="61" customWidth="1"/>
    <col min="17" max="17" width="7" style="61" customWidth="1"/>
    <col min="18" max="257" width="9.140625" style="61"/>
    <col min="258" max="258" width="16.28515625" style="61" customWidth="1"/>
    <col min="259" max="269" width="9.140625" style="61"/>
    <col min="270" max="270" width="7.85546875" style="61" customWidth="1"/>
    <col min="271" max="271" width="7.42578125" style="61" customWidth="1"/>
    <col min="272" max="272" width="7.140625" style="61" customWidth="1"/>
    <col min="273" max="273" width="7" style="61" customWidth="1"/>
    <col min="274" max="513" width="9.140625" style="61"/>
    <col min="514" max="514" width="16.28515625" style="61" customWidth="1"/>
    <col min="515" max="525" width="9.140625" style="61"/>
    <col min="526" max="526" width="7.85546875" style="61" customWidth="1"/>
    <col min="527" max="527" width="7.42578125" style="61" customWidth="1"/>
    <col min="528" max="528" width="7.140625" style="61" customWidth="1"/>
    <col min="529" max="529" width="7" style="61" customWidth="1"/>
    <col min="530" max="769" width="9.140625" style="61"/>
    <col min="770" max="770" width="16.28515625" style="61" customWidth="1"/>
    <col min="771" max="781" width="9.140625" style="61"/>
    <col min="782" max="782" width="7.85546875" style="61" customWidth="1"/>
    <col min="783" max="783" width="7.42578125" style="61" customWidth="1"/>
    <col min="784" max="784" width="7.140625" style="61" customWidth="1"/>
    <col min="785" max="785" width="7" style="61" customWidth="1"/>
    <col min="786" max="1025" width="9.140625" style="61"/>
    <col min="1026" max="1026" width="16.28515625" style="61" customWidth="1"/>
    <col min="1027" max="1037" width="9.140625" style="61"/>
    <col min="1038" max="1038" width="7.85546875" style="61" customWidth="1"/>
    <col min="1039" max="1039" width="7.42578125" style="61" customWidth="1"/>
    <col min="1040" max="1040" width="7.140625" style="61" customWidth="1"/>
    <col min="1041" max="1041" width="7" style="61" customWidth="1"/>
    <col min="1042" max="1281" width="9.140625" style="61"/>
    <col min="1282" max="1282" width="16.28515625" style="61" customWidth="1"/>
    <col min="1283" max="1293" width="9.140625" style="61"/>
    <col min="1294" max="1294" width="7.85546875" style="61" customWidth="1"/>
    <col min="1295" max="1295" width="7.42578125" style="61" customWidth="1"/>
    <col min="1296" max="1296" width="7.140625" style="61" customWidth="1"/>
    <col min="1297" max="1297" width="7" style="61" customWidth="1"/>
    <col min="1298" max="1537" width="9.140625" style="61"/>
    <col min="1538" max="1538" width="16.28515625" style="61" customWidth="1"/>
    <col min="1539" max="1549" width="9.140625" style="61"/>
    <col min="1550" max="1550" width="7.85546875" style="61" customWidth="1"/>
    <col min="1551" max="1551" width="7.42578125" style="61" customWidth="1"/>
    <col min="1552" max="1552" width="7.140625" style="61" customWidth="1"/>
    <col min="1553" max="1553" width="7" style="61" customWidth="1"/>
    <col min="1554" max="1793" width="9.140625" style="61"/>
    <col min="1794" max="1794" width="16.28515625" style="61" customWidth="1"/>
    <col min="1795" max="1805" width="9.140625" style="61"/>
    <col min="1806" max="1806" width="7.85546875" style="61" customWidth="1"/>
    <col min="1807" max="1807" width="7.42578125" style="61" customWidth="1"/>
    <col min="1808" max="1808" width="7.140625" style="61" customWidth="1"/>
    <col min="1809" max="1809" width="7" style="61" customWidth="1"/>
    <col min="1810" max="2049" width="9.140625" style="61"/>
    <col min="2050" max="2050" width="16.28515625" style="61" customWidth="1"/>
    <col min="2051" max="2061" width="9.140625" style="61"/>
    <col min="2062" max="2062" width="7.85546875" style="61" customWidth="1"/>
    <col min="2063" max="2063" width="7.42578125" style="61" customWidth="1"/>
    <col min="2064" max="2064" width="7.140625" style="61" customWidth="1"/>
    <col min="2065" max="2065" width="7" style="61" customWidth="1"/>
    <col min="2066" max="2305" width="9.140625" style="61"/>
    <col min="2306" max="2306" width="16.28515625" style="61" customWidth="1"/>
    <col min="2307" max="2317" width="9.140625" style="61"/>
    <col min="2318" max="2318" width="7.85546875" style="61" customWidth="1"/>
    <col min="2319" max="2319" width="7.42578125" style="61" customWidth="1"/>
    <col min="2320" max="2320" width="7.140625" style="61" customWidth="1"/>
    <col min="2321" max="2321" width="7" style="61" customWidth="1"/>
    <col min="2322" max="2561" width="9.140625" style="61"/>
    <col min="2562" max="2562" width="16.28515625" style="61" customWidth="1"/>
    <col min="2563" max="2573" width="9.140625" style="61"/>
    <col min="2574" max="2574" width="7.85546875" style="61" customWidth="1"/>
    <col min="2575" max="2575" width="7.42578125" style="61" customWidth="1"/>
    <col min="2576" max="2576" width="7.140625" style="61" customWidth="1"/>
    <col min="2577" max="2577" width="7" style="61" customWidth="1"/>
    <col min="2578" max="2817" width="9.140625" style="61"/>
    <col min="2818" max="2818" width="16.28515625" style="61" customWidth="1"/>
    <col min="2819" max="2829" width="9.140625" style="61"/>
    <col min="2830" max="2830" width="7.85546875" style="61" customWidth="1"/>
    <col min="2831" max="2831" width="7.42578125" style="61" customWidth="1"/>
    <col min="2832" max="2832" width="7.140625" style="61" customWidth="1"/>
    <col min="2833" max="2833" width="7" style="61" customWidth="1"/>
    <col min="2834" max="3073" width="9.140625" style="61"/>
    <col min="3074" max="3074" width="16.28515625" style="61" customWidth="1"/>
    <col min="3075" max="3085" width="9.140625" style="61"/>
    <col min="3086" max="3086" width="7.85546875" style="61" customWidth="1"/>
    <col min="3087" max="3087" width="7.42578125" style="61" customWidth="1"/>
    <col min="3088" max="3088" width="7.140625" style="61" customWidth="1"/>
    <col min="3089" max="3089" width="7" style="61" customWidth="1"/>
    <col min="3090" max="3329" width="9.140625" style="61"/>
    <col min="3330" max="3330" width="16.28515625" style="61" customWidth="1"/>
    <col min="3331" max="3341" width="9.140625" style="61"/>
    <col min="3342" max="3342" width="7.85546875" style="61" customWidth="1"/>
    <col min="3343" max="3343" width="7.42578125" style="61" customWidth="1"/>
    <col min="3344" max="3344" width="7.140625" style="61" customWidth="1"/>
    <col min="3345" max="3345" width="7" style="61" customWidth="1"/>
    <col min="3346" max="3585" width="9.140625" style="61"/>
    <col min="3586" max="3586" width="16.28515625" style="61" customWidth="1"/>
    <col min="3587" max="3597" width="9.140625" style="61"/>
    <col min="3598" max="3598" width="7.85546875" style="61" customWidth="1"/>
    <col min="3599" max="3599" width="7.42578125" style="61" customWidth="1"/>
    <col min="3600" max="3600" width="7.140625" style="61" customWidth="1"/>
    <col min="3601" max="3601" width="7" style="61" customWidth="1"/>
    <col min="3602" max="3841" width="9.140625" style="61"/>
    <col min="3842" max="3842" width="16.28515625" style="61" customWidth="1"/>
    <col min="3843" max="3853" width="9.140625" style="61"/>
    <col min="3854" max="3854" width="7.85546875" style="61" customWidth="1"/>
    <col min="3855" max="3855" width="7.42578125" style="61" customWidth="1"/>
    <col min="3856" max="3856" width="7.140625" style="61" customWidth="1"/>
    <col min="3857" max="3857" width="7" style="61" customWidth="1"/>
    <col min="3858" max="4097" width="9.140625" style="61"/>
    <col min="4098" max="4098" width="16.28515625" style="61" customWidth="1"/>
    <col min="4099" max="4109" width="9.140625" style="61"/>
    <col min="4110" max="4110" width="7.85546875" style="61" customWidth="1"/>
    <col min="4111" max="4111" width="7.42578125" style="61" customWidth="1"/>
    <col min="4112" max="4112" width="7.140625" style="61" customWidth="1"/>
    <col min="4113" max="4113" width="7" style="61" customWidth="1"/>
    <col min="4114" max="4353" width="9.140625" style="61"/>
    <col min="4354" max="4354" width="16.28515625" style="61" customWidth="1"/>
    <col min="4355" max="4365" width="9.140625" style="61"/>
    <col min="4366" max="4366" width="7.85546875" style="61" customWidth="1"/>
    <col min="4367" max="4367" width="7.42578125" style="61" customWidth="1"/>
    <col min="4368" max="4368" width="7.140625" style="61" customWidth="1"/>
    <col min="4369" max="4369" width="7" style="61" customWidth="1"/>
    <col min="4370" max="4609" width="9.140625" style="61"/>
    <col min="4610" max="4610" width="16.28515625" style="61" customWidth="1"/>
    <col min="4611" max="4621" width="9.140625" style="61"/>
    <col min="4622" max="4622" width="7.85546875" style="61" customWidth="1"/>
    <col min="4623" max="4623" width="7.42578125" style="61" customWidth="1"/>
    <col min="4624" max="4624" width="7.140625" style="61" customWidth="1"/>
    <col min="4625" max="4625" width="7" style="61" customWidth="1"/>
    <col min="4626" max="4865" width="9.140625" style="61"/>
    <col min="4866" max="4866" width="16.28515625" style="61" customWidth="1"/>
    <col min="4867" max="4877" width="9.140625" style="61"/>
    <col min="4878" max="4878" width="7.85546875" style="61" customWidth="1"/>
    <col min="4879" max="4879" width="7.42578125" style="61" customWidth="1"/>
    <col min="4880" max="4880" width="7.140625" style="61" customWidth="1"/>
    <col min="4881" max="4881" width="7" style="61" customWidth="1"/>
    <col min="4882" max="5121" width="9.140625" style="61"/>
    <col min="5122" max="5122" width="16.28515625" style="61" customWidth="1"/>
    <col min="5123" max="5133" width="9.140625" style="61"/>
    <col min="5134" max="5134" width="7.85546875" style="61" customWidth="1"/>
    <col min="5135" max="5135" width="7.42578125" style="61" customWidth="1"/>
    <col min="5136" max="5136" width="7.140625" style="61" customWidth="1"/>
    <col min="5137" max="5137" width="7" style="61" customWidth="1"/>
    <col min="5138" max="5377" width="9.140625" style="61"/>
    <col min="5378" max="5378" width="16.28515625" style="61" customWidth="1"/>
    <col min="5379" max="5389" width="9.140625" style="61"/>
    <col min="5390" max="5390" width="7.85546875" style="61" customWidth="1"/>
    <col min="5391" max="5391" width="7.42578125" style="61" customWidth="1"/>
    <col min="5392" max="5392" width="7.140625" style="61" customWidth="1"/>
    <col min="5393" max="5393" width="7" style="61" customWidth="1"/>
    <col min="5394" max="5633" width="9.140625" style="61"/>
    <col min="5634" max="5634" width="16.28515625" style="61" customWidth="1"/>
    <col min="5635" max="5645" width="9.140625" style="61"/>
    <col min="5646" max="5646" width="7.85546875" style="61" customWidth="1"/>
    <col min="5647" max="5647" width="7.42578125" style="61" customWidth="1"/>
    <col min="5648" max="5648" width="7.140625" style="61" customWidth="1"/>
    <col min="5649" max="5649" width="7" style="61" customWidth="1"/>
    <col min="5650" max="5889" width="9.140625" style="61"/>
    <col min="5890" max="5890" width="16.28515625" style="61" customWidth="1"/>
    <col min="5891" max="5901" width="9.140625" style="61"/>
    <col min="5902" max="5902" width="7.85546875" style="61" customWidth="1"/>
    <col min="5903" max="5903" width="7.42578125" style="61" customWidth="1"/>
    <col min="5904" max="5904" width="7.140625" style="61" customWidth="1"/>
    <col min="5905" max="5905" width="7" style="61" customWidth="1"/>
    <col min="5906" max="6145" width="9.140625" style="61"/>
    <col min="6146" max="6146" width="16.28515625" style="61" customWidth="1"/>
    <col min="6147" max="6157" width="9.140625" style="61"/>
    <col min="6158" max="6158" width="7.85546875" style="61" customWidth="1"/>
    <col min="6159" max="6159" width="7.42578125" style="61" customWidth="1"/>
    <col min="6160" max="6160" width="7.140625" style="61" customWidth="1"/>
    <col min="6161" max="6161" width="7" style="61" customWidth="1"/>
    <col min="6162" max="6401" width="9.140625" style="61"/>
    <col min="6402" max="6402" width="16.28515625" style="61" customWidth="1"/>
    <col min="6403" max="6413" width="9.140625" style="61"/>
    <col min="6414" max="6414" width="7.85546875" style="61" customWidth="1"/>
    <col min="6415" max="6415" width="7.42578125" style="61" customWidth="1"/>
    <col min="6416" max="6416" width="7.140625" style="61" customWidth="1"/>
    <col min="6417" max="6417" width="7" style="61" customWidth="1"/>
    <col min="6418" max="6657" width="9.140625" style="61"/>
    <col min="6658" max="6658" width="16.28515625" style="61" customWidth="1"/>
    <col min="6659" max="6669" width="9.140625" style="61"/>
    <col min="6670" max="6670" width="7.85546875" style="61" customWidth="1"/>
    <col min="6671" max="6671" width="7.42578125" style="61" customWidth="1"/>
    <col min="6672" max="6672" width="7.140625" style="61" customWidth="1"/>
    <col min="6673" max="6673" width="7" style="61" customWidth="1"/>
    <col min="6674" max="6913" width="9.140625" style="61"/>
    <col min="6914" max="6914" width="16.28515625" style="61" customWidth="1"/>
    <col min="6915" max="6925" width="9.140625" style="61"/>
    <col min="6926" max="6926" width="7.85546875" style="61" customWidth="1"/>
    <col min="6927" max="6927" width="7.42578125" style="61" customWidth="1"/>
    <col min="6928" max="6928" width="7.140625" style="61" customWidth="1"/>
    <col min="6929" max="6929" width="7" style="61" customWidth="1"/>
    <col min="6930" max="7169" width="9.140625" style="61"/>
    <col min="7170" max="7170" width="16.28515625" style="61" customWidth="1"/>
    <col min="7171" max="7181" width="9.140625" style="61"/>
    <col min="7182" max="7182" width="7.85546875" style="61" customWidth="1"/>
    <col min="7183" max="7183" width="7.42578125" style="61" customWidth="1"/>
    <col min="7184" max="7184" width="7.140625" style="61" customWidth="1"/>
    <col min="7185" max="7185" width="7" style="61" customWidth="1"/>
    <col min="7186" max="7425" width="9.140625" style="61"/>
    <col min="7426" max="7426" width="16.28515625" style="61" customWidth="1"/>
    <col min="7427" max="7437" width="9.140625" style="61"/>
    <col min="7438" max="7438" width="7.85546875" style="61" customWidth="1"/>
    <col min="7439" max="7439" width="7.42578125" style="61" customWidth="1"/>
    <col min="7440" max="7440" width="7.140625" style="61" customWidth="1"/>
    <col min="7441" max="7441" width="7" style="61" customWidth="1"/>
    <col min="7442" max="7681" width="9.140625" style="61"/>
    <col min="7682" max="7682" width="16.28515625" style="61" customWidth="1"/>
    <col min="7683" max="7693" width="9.140625" style="61"/>
    <col min="7694" max="7694" width="7.85546875" style="61" customWidth="1"/>
    <col min="7695" max="7695" width="7.42578125" style="61" customWidth="1"/>
    <col min="7696" max="7696" width="7.140625" style="61" customWidth="1"/>
    <col min="7697" max="7697" width="7" style="61" customWidth="1"/>
    <col min="7698" max="7937" width="9.140625" style="61"/>
    <col min="7938" max="7938" width="16.28515625" style="61" customWidth="1"/>
    <col min="7939" max="7949" width="9.140625" style="61"/>
    <col min="7950" max="7950" width="7.85546875" style="61" customWidth="1"/>
    <col min="7951" max="7951" width="7.42578125" style="61" customWidth="1"/>
    <col min="7952" max="7952" width="7.140625" style="61" customWidth="1"/>
    <col min="7953" max="7953" width="7" style="61" customWidth="1"/>
    <col min="7954" max="8193" width="9.140625" style="61"/>
    <col min="8194" max="8194" width="16.28515625" style="61" customWidth="1"/>
    <col min="8195" max="8205" width="9.140625" style="61"/>
    <col min="8206" max="8206" width="7.85546875" style="61" customWidth="1"/>
    <col min="8207" max="8207" width="7.42578125" style="61" customWidth="1"/>
    <col min="8208" max="8208" width="7.140625" style="61" customWidth="1"/>
    <col min="8209" max="8209" width="7" style="61" customWidth="1"/>
    <col min="8210" max="8449" width="9.140625" style="61"/>
    <col min="8450" max="8450" width="16.28515625" style="61" customWidth="1"/>
    <col min="8451" max="8461" width="9.140625" style="61"/>
    <col min="8462" max="8462" width="7.85546875" style="61" customWidth="1"/>
    <col min="8463" max="8463" width="7.42578125" style="61" customWidth="1"/>
    <col min="8464" max="8464" width="7.140625" style="61" customWidth="1"/>
    <col min="8465" max="8465" width="7" style="61" customWidth="1"/>
    <col min="8466" max="8705" width="9.140625" style="61"/>
    <col min="8706" max="8706" width="16.28515625" style="61" customWidth="1"/>
    <col min="8707" max="8717" width="9.140625" style="61"/>
    <col min="8718" max="8718" width="7.85546875" style="61" customWidth="1"/>
    <col min="8719" max="8719" width="7.42578125" style="61" customWidth="1"/>
    <col min="8720" max="8720" width="7.140625" style="61" customWidth="1"/>
    <col min="8721" max="8721" width="7" style="61" customWidth="1"/>
    <col min="8722" max="8961" width="9.140625" style="61"/>
    <col min="8962" max="8962" width="16.28515625" style="61" customWidth="1"/>
    <col min="8963" max="8973" width="9.140625" style="61"/>
    <col min="8974" max="8974" width="7.85546875" style="61" customWidth="1"/>
    <col min="8975" max="8975" width="7.42578125" style="61" customWidth="1"/>
    <col min="8976" max="8976" width="7.140625" style="61" customWidth="1"/>
    <col min="8977" max="8977" width="7" style="61" customWidth="1"/>
    <col min="8978" max="9217" width="9.140625" style="61"/>
    <col min="9218" max="9218" width="16.28515625" style="61" customWidth="1"/>
    <col min="9219" max="9229" width="9.140625" style="61"/>
    <col min="9230" max="9230" width="7.85546875" style="61" customWidth="1"/>
    <col min="9231" max="9231" width="7.42578125" style="61" customWidth="1"/>
    <col min="9232" max="9232" width="7.140625" style="61" customWidth="1"/>
    <col min="9233" max="9233" width="7" style="61" customWidth="1"/>
    <col min="9234" max="9473" width="9.140625" style="61"/>
    <col min="9474" max="9474" width="16.28515625" style="61" customWidth="1"/>
    <col min="9475" max="9485" width="9.140625" style="61"/>
    <col min="9486" max="9486" width="7.85546875" style="61" customWidth="1"/>
    <col min="9487" max="9487" width="7.42578125" style="61" customWidth="1"/>
    <col min="9488" max="9488" width="7.140625" style="61" customWidth="1"/>
    <col min="9489" max="9489" width="7" style="61" customWidth="1"/>
    <col min="9490" max="9729" width="9.140625" style="61"/>
    <col min="9730" max="9730" width="16.28515625" style="61" customWidth="1"/>
    <col min="9731" max="9741" width="9.140625" style="61"/>
    <col min="9742" max="9742" width="7.85546875" style="61" customWidth="1"/>
    <col min="9743" max="9743" width="7.42578125" style="61" customWidth="1"/>
    <col min="9744" max="9744" width="7.140625" style="61" customWidth="1"/>
    <col min="9745" max="9745" width="7" style="61" customWidth="1"/>
    <col min="9746" max="9985" width="9.140625" style="61"/>
    <col min="9986" max="9986" width="16.28515625" style="61" customWidth="1"/>
    <col min="9987" max="9997" width="9.140625" style="61"/>
    <col min="9998" max="9998" width="7.85546875" style="61" customWidth="1"/>
    <col min="9999" max="9999" width="7.42578125" style="61" customWidth="1"/>
    <col min="10000" max="10000" width="7.140625" style="61" customWidth="1"/>
    <col min="10001" max="10001" width="7" style="61" customWidth="1"/>
    <col min="10002" max="10241" width="9.140625" style="61"/>
    <col min="10242" max="10242" width="16.28515625" style="61" customWidth="1"/>
    <col min="10243" max="10253" width="9.140625" style="61"/>
    <col min="10254" max="10254" width="7.85546875" style="61" customWidth="1"/>
    <col min="10255" max="10255" width="7.42578125" style="61" customWidth="1"/>
    <col min="10256" max="10256" width="7.140625" style="61" customWidth="1"/>
    <col min="10257" max="10257" width="7" style="61" customWidth="1"/>
    <col min="10258" max="10497" width="9.140625" style="61"/>
    <col min="10498" max="10498" width="16.28515625" style="61" customWidth="1"/>
    <col min="10499" max="10509" width="9.140625" style="61"/>
    <col min="10510" max="10510" width="7.85546875" style="61" customWidth="1"/>
    <col min="10511" max="10511" width="7.42578125" style="61" customWidth="1"/>
    <col min="10512" max="10512" width="7.140625" style="61" customWidth="1"/>
    <col min="10513" max="10513" width="7" style="61" customWidth="1"/>
    <col min="10514" max="10753" width="9.140625" style="61"/>
    <col min="10754" max="10754" width="16.28515625" style="61" customWidth="1"/>
    <col min="10755" max="10765" width="9.140625" style="61"/>
    <col min="10766" max="10766" width="7.85546875" style="61" customWidth="1"/>
    <col min="10767" max="10767" width="7.42578125" style="61" customWidth="1"/>
    <col min="10768" max="10768" width="7.140625" style="61" customWidth="1"/>
    <col min="10769" max="10769" width="7" style="61" customWidth="1"/>
    <col min="10770" max="11009" width="9.140625" style="61"/>
    <col min="11010" max="11010" width="16.28515625" style="61" customWidth="1"/>
    <col min="11011" max="11021" width="9.140625" style="61"/>
    <col min="11022" max="11022" width="7.85546875" style="61" customWidth="1"/>
    <col min="11023" max="11023" width="7.42578125" style="61" customWidth="1"/>
    <col min="11024" max="11024" width="7.140625" style="61" customWidth="1"/>
    <col min="11025" max="11025" width="7" style="61" customWidth="1"/>
    <col min="11026" max="11265" width="9.140625" style="61"/>
    <col min="11266" max="11266" width="16.28515625" style="61" customWidth="1"/>
    <col min="11267" max="11277" width="9.140625" style="61"/>
    <col min="11278" max="11278" width="7.85546875" style="61" customWidth="1"/>
    <col min="11279" max="11279" width="7.42578125" style="61" customWidth="1"/>
    <col min="11280" max="11280" width="7.140625" style="61" customWidth="1"/>
    <col min="11281" max="11281" width="7" style="61" customWidth="1"/>
    <col min="11282" max="11521" width="9.140625" style="61"/>
    <col min="11522" max="11522" width="16.28515625" style="61" customWidth="1"/>
    <col min="11523" max="11533" width="9.140625" style="61"/>
    <col min="11534" max="11534" width="7.85546875" style="61" customWidth="1"/>
    <col min="11535" max="11535" width="7.42578125" style="61" customWidth="1"/>
    <col min="11536" max="11536" width="7.140625" style="61" customWidth="1"/>
    <col min="11537" max="11537" width="7" style="61" customWidth="1"/>
    <col min="11538" max="11777" width="9.140625" style="61"/>
    <col min="11778" max="11778" width="16.28515625" style="61" customWidth="1"/>
    <col min="11779" max="11789" width="9.140625" style="61"/>
    <col min="11790" max="11790" width="7.85546875" style="61" customWidth="1"/>
    <col min="11791" max="11791" width="7.42578125" style="61" customWidth="1"/>
    <col min="11792" max="11792" width="7.140625" style="61" customWidth="1"/>
    <col min="11793" max="11793" width="7" style="61" customWidth="1"/>
    <col min="11794" max="12033" width="9.140625" style="61"/>
    <col min="12034" max="12034" width="16.28515625" style="61" customWidth="1"/>
    <col min="12035" max="12045" width="9.140625" style="61"/>
    <col min="12046" max="12046" width="7.85546875" style="61" customWidth="1"/>
    <col min="12047" max="12047" width="7.42578125" style="61" customWidth="1"/>
    <col min="12048" max="12048" width="7.140625" style="61" customWidth="1"/>
    <col min="12049" max="12049" width="7" style="61" customWidth="1"/>
    <col min="12050" max="12289" width="9.140625" style="61"/>
    <col min="12290" max="12290" width="16.28515625" style="61" customWidth="1"/>
    <col min="12291" max="12301" width="9.140625" style="61"/>
    <col min="12302" max="12302" width="7.85546875" style="61" customWidth="1"/>
    <col min="12303" max="12303" width="7.42578125" style="61" customWidth="1"/>
    <col min="12304" max="12304" width="7.140625" style="61" customWidth="1"/>
    <col min="12305" max="12305" width="7" style="61" customWidth="1"/>
    <col min="12306" max="12545" width="9.140625" style="61"/>
    <col min="12546" max="12546" width="16.28515625" style="61" customWidth="1"/>
    <col min="12547" max="12557" width="9.140625" style="61"/>
    <col min="12558" max="12558" width="7.85546875" style="61" customWidth="1"/>
    <col min="12559" max="12559" width="7.42578125" style="61" customWidth="1"/>
    <col min="12560" max="12560" width="7.140625" style="61" customWidth="1"/>
    <col min="12561" max="12561" width="7" style="61" customWidth="1"/>
    <col min="12562" max="12801" width="9.140625" style="61"/>
    <col min="12802" max="12802" width="16.28515625" style="61" customWidth="1"/>
    <col min="12803" max="12813" width="9.140625" style="61"/>
    <col min="12814" max="12814" width="7.85546875" style="61" customWidth="1"/>
    <col min="12815" max="12815" width="7.42578125" style="61" customWidth="1"/>
    <col min="12816" max="12816" width="7.140625" style="61" customWidth="1"/>
    <col min="12817" max="12817" width="7" style="61" customWidth="1"/>
    <col min="12818" max="13057" width="9.140625" style="61"/>
    <col min="13058" max="13058" width="16.28515625" style="61" customWidth="1"/>
    <col min="13059" max="13069" width="9.140625" style="61"/>
    <col min="13070" max="13070" width="7.85546875" style="61" customWidth="1"/>
    <col min="13071" max="13071" width="7.42578125" style="61" customWidth="1"/>
    <col min="13072" max="13072" width="7.140625" style="61" customWidth="1"/>
    <col min="13073" max="13073" width="7" style="61" customWidth="1"/>
    <col min="13074" max="13313" width="9.140625" style="61"/>
    <col min="13314" max="13314" width="16.28515625" style="61" customWidth="1"/>
    <col min="13315" max="13325" width="9.140625" style="61"/>
    <col min="13326" max="13326" width="7.85546875" style="61" customWidth="1"/>
    <col min="13327" max="13327" width="7.42578125" style="61" customWidth="1"/>
    <col min="13328" max="13328" width="7.140625" style="61" customWidth="1"/>
    <col min="13329" max="13329" width="7" style="61" customWidth="1"/>
    <col min="13330" max="13569" width="9.140625" style="61"/>
    <col min="13570" max="13570" width="16.28515625" style="61" customWidth="1"/>
    <col min="13571" max="13581" width="9.140625" style="61"/>
    <col min="13582" max="13582" width="7.85546875" style="61" customWidth="1"/>
    <col min="13583" max="13583" width="7.42578125" style="61" customWidth="1"/>
    <col min="13584" max="13584" width="7.140625" style="61" customWidth="1"/>
    <col min="13585" max="13585" width="7" style="61" customWidth="1"/>
    <col min="13586" max="13825" width="9.140625" style="61"/>
    <col min="13826" max="13826" width="16.28515625" style="61" customWidth="1"/>
    <col min="13827" max="13837" width="9.140625" style="61"/>
    <col min="13838" max="13838" width="7.85546875" style="61" customWidth="1"/>
    <col min="13839" max="13839" width="7.42578125" style="61" customWidth="1"/>
    <col min="13840" max="13840" width="7.140625" style="61" customWidth="1"/>
    <col min="13841" max="13841" width="7" style="61" customWidth="1"/>
    <col min="13842" max="14081" width="9.140625" style="61"/>
    <col min="14082" max="14082" width="16.28515625" style="61" customWidth="1"/>
    <col min="14083" max="14093" width="9.140625" style="61"/>
    <col min="14094" max="14094" width="7.85546875" style="61" customWidth="1"/>
    <col min="14095" max="14095" width="7.42578125" style="61" customWidth="1"/>
    <col min="14096" max="14096" width="7.140625" style="61" customWidth="1"/>
    <col min="14097" max="14097" width="7" style="61" customWidth="1"/>
    <col min="14098" max="14337" width="9.140625" style="61"/>
    <col min="14338" max="14338" width="16.28515625" style="61" customWidth="1"/>
    <col min="14339" max="14349" width="9.140625" style="61"/>
    <col min="14350" max="14350" width="7.85546875" style="61" customWidth="1"/>
    <col min="14351" max="14351" width="7.42578125" style="61" customWidth="1"/>
    <col min="14352" max="14352" width="7.140625" style="61" customWidth="1"/>
    <col min="14353" max="14353" width="7" style="61" customWidth="1"/>
    <col min="14354" max="14593" width="9.140625" style="61"/>
    <col min="14594" max="14594" width="16.28515625" style="61" customWidth="1"/>
    <col min="14595" max="14605" width="9.140625" style="61"/>
    <col min="14606" max="14606" width="7.85546875" style="61" customWidth="1"/>
    <col min="14607" max="14607" width="7.42578125" style="61" customWidth="1"/>
    <col min="14608" max="14608" width="7.140625" style="61" customWidth="1"/>
    <col min="14609" max="14609" width="7" style="61" customWidth="1"/>
    <col min="14610" max="14849" width="9.140625" style="61"/>
    <col min="14850" max="14850" width="16.28515625" style="61" customWidth="1"/>
    <col min="14851" max="14861" width="9.140625" style="61"/>
    <col min="14862" max="14862" width="7.85546875" style="61" customWidth="1"/>
    <col min="14863" max="14863" width="7.42578125" style="61" customWidth="1"/>
    <col min="14864" max="14864" width="7.140625" style="61" customWidth="1"/>
    <col min="14865" max="14865" width="7" style="61" customWidth="1"/>
    <col min="14866" max="15105" width="9.140625" style="61"/>
    <col min="15106" max="15106" width="16.28515625" style="61" customWidth="1"/>
    <col min="15107" max="15117" width="9.140625" style="61"/>
    <col min="15118" max="15118" width="7.85546875" style="61" customWidth="1"/>
    <col min="15119" max="15119" width="7.42578125" style="61" customWidth="1"/>
    <col min="15120" max="15120" width="7.140625" style="61" customWidth="1"/>
    <col min="15121" max="15121" width="7" style="61" customWidth="1"/>
    <col min="15122" max="15361" width="9.140625" style="61"/>
    <col min="15362" max="15362" width="16.28515625" style="61" customWidth="1"/>
    <col min="15363" max="15373" width="9.140625" style="61"/>
    <col min="15374" max="15374" width="7.85546875" style="61" customWidth="1"/>
    <col min="15375" max="15375" width="7.42578125" style="61" customWidth="1"/>
    <col min="15376" max="15376" width="7.140625" style="61" customWidth="1"/>
    <col min="15377" max="15377" width="7" style="61" customWidth="1"/>
    <col min="15378" max="15617" width="9.140625" style="61"/>
    <col min="15618" max="15618" width="16.28515625" style="61" customWidth="1"/>
    <col min="15619" max="15629" width="9.140625" style="61"/>
    <col min="15630" max="15630" width="7.85546875" style="61" customWidth="1"/>
    <col min="15631" max="15631" width="7.42578125" style="61" customWidth="1"/>
    <col min="15632" max="15632" width="7.140625" style="61" customWidth="1"/>
    <col min="15633" max="15633" width="7" style="61" customWidth="1"/>
    <col min="15634" max="15873" width="9.140625" style="61"/>
    <col min="15874" max="15874" width="16.28515625" style="61" customWidth="1"/>
    <col min="15875" max="15885" width="9.140625" style="61"/>
    <col min="15886" max="15886" width="7.85546875" style="61" customWidth="1"/>
    <col min="15887" max="15887" width="7.42578125" style="61" customWidth="1"/>
    <col min="15888" max="15888" width="7.140625" style="61" customWidth="1"/>
    <col min="15889" max="15889" width="7" style="61" customWidth="1"/>
    <col min="15890" max="16129" width="9.140625" style="61"/>
    <col min="16130" max="16130" width="16.28515625" style="61" customWidth="1"/>
    <col min="16131" max="16141" width="9.140625" style="61"/>
    <col min="16142" max="16142" width="7.85546875" style="61" customWidth="1"/>
    <col min="16143" max="16143" width="7.42578125" style="61" customWidth="1"/>
    <col min="16144" max="16144" width="7.140625" style="61" customWidth="1"/>
    <col min="16145" max="16145" width="7" style="61" customWidth="1"/>
    <col min="16146" max="16384" width="9.140625" style="61"/>
  </cols>
  <sheetData>
    <row r="1" spans="2:33">
      <c r="B1" s="60" t="s">
        <v>128</v>
      </c>
    </row>
    <row r="2" spans="2:33">
      <c r="B2" s="60">
        <v>2007</v>
      </c>
      <c r="C2" s="60" t="s">
        <v>129</v>
      </c>
      <c r="D2" s="60" t="s">
        <v>130</v>
      </c>
      <c r="E2" s="60" t="s">
        <v>131</v>
      </c>
      <c r="F2" s="60" t="s">
        <v>132</v>
      </c>
      <c r="G2" s="60" t="s">
        <v>133</v>
      </c>
      <c r="H2" s="60" t="s">
        <v>134</v>
      </c>
      <c r="I2" s="60" t="s">
        <v>135</v>
      </c>
      <c r="J2" s="60" t="s">
        <v>136</v>
      </c>
      <c r="K2" s="60" t="s">
        <v>137</v>
      </c>
      <c r="L2" s="60" t="s">
        <v>138</v>
      </c>
      <c r="M2" s="60" t="s">
        <v>139</v>
      </c>
      <c r="N2" s="60" t="s">
        <v>140</v>
      </c>
      <c r="O2" s="60" t="s">
        <v>141</v>
      </c>
      <c r="P2" s="60" t="s">
        <v>142</v>
      </c>
      <c r="Q2" s="60" t="s">
        <v>143</v>
      </c>
    </row>
    <row r="3" spans="2:33">
      <c r="B3" s="60" t="s">
        <v>144</v>
      </c>
      <c r="C3" s="62">
        <v>57.881781749555948</v>
      </c>
      <c r="D3" s="61">
        <v>28.962</v>
      </c>
      <c r="E3" s="62">
        <v>47.594688060129414</v>
      </c>
      <c r="F3" s="62">
        <v>51.828093530111012</v>
      </c>
      <c r="G3" s="62">
        <v>26.041768476781975</v>
      </c>
      <c r="H3" s="62">
        <v>20.792257905595896</v>
      </c>
      <c r="I3" s="62">
        <v>21.262153646880094</v>
      </c>
      <c r="J3" s="62">
        <v>0</v>
      </c>
      <c r="K3" s="62">
        <v>19.853963954765053</v>
      </c>
      <c r="L3" s="63">
        <v>19.41830970889735</v>
      </c>
      <c r="M3" s="62">
        <v>19.912569421969668</v>
      </c>
      <c r="N3" s="61">
        <v>0</v>
      </c>
      <c r="O3" s="61">
        <v>10.727204</v>
      </c>
      <c r="P3" s="61">
        <v>0</v>
      </c>
      <c r="Q3" s="61">
        <v>2.2000000000000002</v>
      </c>
      <c r="S3" s="61">
        <f t="shared" ref="S3:AG6" si="0">C3/1000</f>
        <v>5.7881781749555945E-2</v>
      </c>
      <c r="T3" s="61">
        <f t="shared" si="0"/>
        <v>2.8961999999999998E-2</v>
      </c>
      <c r="U3" s="61">
        <f t="shared" si="0"/>
        <v>4.7594688060129411E-2</v>
      </c>
      <c r="V3" s="61">
        <f t="shared" si="0"/>
        <v>5.1828093530111009E-2</v>
      </c>
      <c r="W3" s="61">
        <f t="shared" si="0"/>
        <v>2.6041768476781975E-2</v>
      </c>
      <c r="X3" s="61">
        <f t="shared" si="0"/>
        <v>2.0792257905595895E-2</v>
      </c>
      <c r="Y3" s="61">
        <f t="shared" si="0"/>
        <v>2.1262153646880094E-2</v>
      </c>
      <c r="Z3" s="61">
        <f t="shared" si="0"/>
        <v>0</v>
      </c>
      <c r="AA3" s="61">
        <f t="shared" si="0"/>
        <v>1.9853963954765054E-2</v>
      </c>
      <c r="AB3" s="61">
        <f t="shared" si="0"/>
        <v>1.9418309708897349E-2</v>
      </c>
      <c r="AC3" s="61">
        <f t="shared" si="0"/>
        <v>1.9912569421969669E-2</v>
      </c>
      <c r="AD3" s="61">
        <f t="shared" si="0"/>
        <v>0</v>
      </c>
      <c r="AE3" s="61">
        <f t="shared" si="0"/>
        <v>1.0727204000000001E-2</v>
      </c>
      <c r="AF3" s="61">
        <f t="shared" si="0"/>
        <v>0</v>
      </c>
      <c r="AG3" s="61">
        <f t="shared" si="0"/>
        <v>2.2000000000000001E-3</v>
      </c>
    </row>
    <row r="4" spans="2:33">
      <c r="B4" s="60" t="s">
        <v>145</v>
      </c>
      <c r="C4" s="62">
        <v>22.126200000000001</v>
      </c>
      <c r="D4" s="61">
        <v>22.704000000000001</v>
      </c>
      <c r="E4" s="62">
        <v>23.529444568346154</v>
      </c>
      <c r="F4" s="62">
        <v>1.1234745467692031</v>
      </c>
      <c r="G4" s="62">
        <v>17.055283363267183</v>
      </c>
      <c r="H4" s="62">
        <v>12.304578088264334</v>
      </c>
      <c r="I4" s="62">
        <v>7.7694359601973328</v>
      </c>
      <c r="J4" s="62">
        <v>0</v>
      </c>
      <c r="K4" s="62">
        <v>2.4464965742918499</v>
      </c>
      <c r="L4" s="63">
        <v>1.3955732380390735</v>
      </c>
      <c r="M4" s="62">
        <v>0</v>
      </c>
      <c r="N4" s="61">
        <v>22.005735000000001</v>
      </c>
      <c r="O4" s="61">
        <v>10.39505616374716</v>
      </c>
      <c r="P4" s="61">
        <v>0</v>
      </c>
      <c r="Q4" s="61">
        <v>11.2</v>
      </c>
      <c r="S4" s="61">
        <f t="shared" si="0"/>
        <v>2.2126200000000002E-2</v>
      </c>
      <c r="T4" s="61">
        <f t="shared" si="0"/>
        <v>2.2704000000000002E-2</v>
      </c>
      <c r="U4" s="61">
        <f t="shared" si="0"/>
        <v>2.3529444568346155E-2</v>
      </c>
      <c r="V4" s="61">
        <f t="shared" si="0"/>
        <v>1.123474546769203E-3</v>
      </c>
      <c r="W4" s="61">
        <f t="shared" si="0"/>
        <v>1.7055283363267181E-2</v>
      </c>
      <c r="X4" s="61">
        <f t="shared" si="0"/>
        <v>1.2304578088264333E-2</v>
      </c>
      <c r="Y4" s="61">
        <f t="shared" si="0"/>
        <v>7.769435960197333E-3</v>
      </c>
      <c r="Z4" s="61">
        <f t="shared" si="0"/>
        <v>0</v>
      </c>
      <c r="AA4" s="61">
        <f t="shared" si="0"/>
        <v>2.44649657429185E-3</v>
      </c>
      <c r="AB4" s="61">
        <f t="shared" si="0"/>
        <v>1.3955732380390735E-3</v>
      </c>
      <c r="AC4" s="61">
        <f t="shared" si="0"/>
        <v>0</v>
      </c>
      <c r="AD4" s="61">
        <f t="shared" si="0"/>
        <v>2.2005735000000002E-2</v>
      </c>
      <c r="AE4" s="61">
        <f t="shared" si="0"/>
        <v>1.039505616374716E-2</v>
      </c>
      <c r="AF4" s="61">
        <f t="shared" si="0"/>
        <v>0</v>
      </c>
      <c r="AG4" s="61">
        <f t="shared" si="0"/>
        <v>1.12E-2</v>
      </c>
    </row>
    <row r="5" spans="2:33">
      <c r="B5" s="60" t="s">
        <v>146</v>
      </c>
      <c r="C5" s="62">
        <v>1.2956285144729689</v>
      </c>
      <c r="D5" s="61">
        <v>0</v>
      </c>
      <c r="E5" s="62">
        <v>0</v>
      </c>
      <c r="F5" s="62">
        <v>0</v>
      </c>
      <c r="G5" s="62">
        <v>0</v>
      </c>
      <c r="H5" s="62">
        <v>0</v>
      </c>
      <c r="I5" s="62">
        <v>0</v>
      </c>
      <c r="J5" s="62">
        <v>24.876300000000001</v>
      </c>
      <c r="K5" s="62">
        <v>0</v>
      </c>
      <c r="L5" s="63">
        <v>0</v>
      </c>
      <c r="M5" s="62">
        <v>0</v>
      </c>
      <c r="N5" s="61">
        <v>0</v>
      </c>
      <c r="O5" s="61">
        <v>0</v>
      </c>
      <c r="P5" s="61">
        <v>18.704627200179715</v>
      </c>
      <c r="Q5" s="61">
        <v>0</v>
      </c>
      <c r="S5" s="61">
        <f t="shared" si="0"/>
        <v>1.2956285144729688E-3</v>
      </c>
      <c r="T5" s="61">
        <f t="shared" si="0"/>
        <v>0</v>
      </c>
      <c r="U5" s="61">
        <f t="shared" si="0"/>
        <v>0</v>
      </c>
      <c r="V5" s="61">
        <f t="shared" si="0"/>
        <v>0</v>
      </c>
      <c r="W5" s="61">
        <f t="shared" si="0"/>
        <v>0</v>
      </c>
      <c r="X5" s="61">
        <f t="shared" si="0"/>
        <v>0</v>
      </c>
      <c r="Y5" s="61">
        <f t="shared" si="0"/>
        <v>0</v>
      </c>
      <c r="Z5" s="61">
        <f t="shared" si="0"/>
        <v>2.48763E-2</v>
      </c>
      <c r="AA5" s="61">
        <f t="shared" si="0"/>
        <v>0</v>
      </c>
      <c r="AB5" s="61">
        <f t="shared" si="0"/>
        <v>0</v>
      </c>
      <c r="AC5" s="61">
        <f t="shared" si="0"/>
        <v>0</v>
      </c>
      <c r="AD5" s="61">
        <f t="shared" si="0"/>
        <v>0</v>
      </c>
      <c r="AE5" s="61">
        <f t="shared" si="0"/>
        <v>0</v>
      </c>
      <c r="AF5" s="61">
        <f t="shared" si="0"/>
        <v>1.8704627200179715E-2</v>
      </c>
      <c r="AG5" s="61">
        <f t="shared" si="0"/>
        <v>0</v>
      </c>
    </row>
    <row r="6" spans="2:33">
      <c r="B6" s="60" t="s">
        <v>147</v>
      </c>
      <c r="C6" s="62">
        <v>54.583350249137588</v>
      </c>
      <c r="D6" s="61">
        <v>21.034000000000006</v>
      </c>
      <c r="E6" s="62">
        <v>0.87586737152443672</v>
      </c>
      <c r="F6" s="62">
        <v>7.80213</v>
      </c>
      <c r="G6" s="62">
        <v>15.476772920320348</v>
      </c>
      <c r="H6" s="62">
        <v>1.1264021892417868</v>
      </c>
      <c r="I6" s="62">
        <v>4.4570235820853679</v>
      </c>
      <c r="J6" s="62">
        <v>2.7708237200000001</v>
      </c>
      <c r="K6" s="62">
        <v>3.0671829717585708</v>
      </c>
      <c r="L6" s="63">
        <v>3.885838981289611</v>
      </c>
      <c r="M6" s="62">
        <v>3.432151692365137</v>
      </c>
      <c r="N6" s="61">
        <v>0</v>
      </c>
      <c r="O6" s="61">
        <v>0</v>
      </c>
      <c r="P6" s="61">
        <v>0.30736000000000002</v>
      </c>
      <c r="Q6" s="61">
        <v>0.435</v>
      </c>
      <c r="S6" s="61">
        <f t="shared" si="0"/>
        <v>5.4583350249137588E-2</v>
      </c>
      <c r="T6" s="61">
        <f t="shared" si="0"/>
        <v>2.1034000000000008E-2</v>
      </c>
      <c r="U6" s="61">
        <f t="shared" si="0"/>
        <v>8.7586737152443677E-4</v>
      </c>
      <c r="V6" s="61">
        <f t="shared" si="0"/>
        <v>7.80213E-3</v>
      </c>
      <c r="W6" s="61">
        <f t="shared" si="0"/>
        <v>1.5476772920320349E-2</v>
      </c>
      <c r="X6" s="61">
        <f t="shared" si="0"/>
        <v>1.1264021892417868E-3</v>
      </c>
      <c r="Y6" s="61">
        <f t="shared" si="0"/>
        <v>4.4570235820853678E-3</v>
      </c>
      <c r="Z6" s="61">
        <f t="shared" si="0"/>
        <v>2.7708237200000001E-3</v>
      </c>
      <c r="AA6" s="61">
        <f t="shared" si="0"/>
        <v>3.0671829717585706E-3</v>
      </c>
      <c r="AB6" s="61">
        <f t="shared" si="0"/>
        <v>3.8858389812896112E-3</v>
      </c>
      <c r="AC6" s="61">
        <f t="shared" si="0"/>
        <v>3.432151692365137E-3</v>
      </c>
      <c r="AD6" s="61">
        <f t="shared" si="0"/>
        <v>0</v>
      </c>
      <c r="AE6" s="61">
        <f t="shared" si="0"/>
        <v>0</v>
      </c>
      <c r="AF6" s="61">
        <f t="shared" si="0"/>
        <v>3.0736000000000001E-4</v>
      </c>
      <c r="AG6" s="61">
        <f t="shared" si="0"/>
        <v>4.35E-4</v>
      </c>
    </row>
    <row r="7" spans="2:33">
      <c r="B7" s="60" t="s">
        <v>148</v>
      </c>
      <c r="C7" s="64">
        <v>0.13299324963287526</v>
      </c>
      <c r="D7" s="64">
        <v>0.51820206401653546</v>
      </c>
      <c r="E7" s="64">
        <v>0.35470021608164592</v>
      </c>
      <c r="F7" s="64">
        <v>0.17084986115428483</v>
      </c>
      <c r="G7" s="64">
        <v>5.4649957790977331E-2</v>
      </c>
      <c r="H7" s="65">
        <v>5.6877577169855441E-2</v>
      </c>
      <c r="I7" s="64">
        <v>1</v>
      </c>
      <c r="J7" s="64">
        <v>0.16233322483297125</v>
      </c>
      <c r="K7" s="64">
        <v>1.9327581123812752E-2</v>
      </c>
      <c r="L7" s="64">
        <v>1.6603860743738475E-2</v>
      </c>
      <c r="M7" s="64">
        <v>3.7868135743494132E-2</v>
      </c>
      <c r="N7" s="64">
        <v>0.24346397672205874</v>
      </c>
      <c r="O7" s="64">
        <v>5.0818763792009794E-2</v>
      </c>
      <c r="P7" s="64">
        <v>7.6563803259648316E-2</v>
      </c>
      <c r="Q7" s="64">
        <v>0.20229861527438622</v>
      </c>
    </row>
    <row r="12" spans="2:33"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6"/>
    </row>
    <row r="13" spans="2:33">
      <c r="B13" s="67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spans="2:33">
      <c r="B14" s="67"/>
      <c r="C14" s="68"/>
      <c r="D14" s="68"/>
      <c r="E14" s="68"/>
      <c r="F14" s="68"/>
      <c r="G14" s="68"/>
      <c r="H14" s="69"/>
      <c r="I14" s="68"/>
      <c r="J14" s="68"/>
      <c r="K14" s="68"/>
      <c r="L14" s="68"/>
      <c r="M14" s="68"/>
      <c r="N14" s="68"/>
      <c r="O14" s="68"/>
      <c r="P14" s="68"/>
      <c r="Q14" s="68"/>
      <c r="R14" s="66"/>
    </row>
    <row r="15" spans="2:33">
      <c r="B15" s="67"/>
      <c r="C15" s="66"/>
      <c r="D15" s="66"/>
      <c r="E15" s="66"/>
      <c r="F15" s="70"/>
      <c r="G15" s="70"/>
      <c r="H15" s="71"/>
      <c r="I15" s="72"/>
      <c r="J15" s="66"/>
      <c r="K15" s="70"/>
      <c r="L15" s="71"/>
      <c r="M15" s="71"/>
      <c r="N15" s="71"/>
      <c r="O15" s="71"/>
      <c r="P15" s="71"/>
      <c r="Q15" s="71"/>
      <c r="R15" s="66"/>
    </row>
    <row r="16" spans="2:33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6"/>
    </row>
    <row r="17" spans="2:18"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2:18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</row>
    <row r="19" spans="2:18" s="75" customFormat="1"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spans="2:18" s="75" customFormat="1">
      <c r="B20" s="74"/>
      <c r="C20" s="68"/>
      <c r="D20" s="68"/>
      <c r="E20" s="68"/>
      <c r="F20" s="68"/>
      <c r="G20" s="68"/>
      <c r="H20" s="69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 s="75" customFormat="1">
      <c r="B21" s="74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 s="75" customFormat="1">
      <c r="B22" s="73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5" spans="2:18"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2:18">
      <c r="B26" s="60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P26" s="62"/>
    </row>
    <row r="27" spans="2:18">
      <c r="B27" s="60"/>
      <c r="I27" s="77"/>
      <c r="L27" s="63"/>
      <c r="P27" s="62"/>
    </row>
    <row r="31" spans="2:18"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</row>
    <row r="32" spans="2:18">
      <c r="B32" s="60"/>
      <c r="C32" s="64"/>
      <c r="D32" s="64"/>
      <c r="E32" s="64"/>
      <c r="F32" s="64"/>
      <c r="G32" s="64"/>
      <c r="H32" s="64"/>
      <c r="I32" s="78"/>
      <c r="J32" s="64"/>
      <c r="K32" s="64"/>
      <c r="L32" s="64"/>
      <c r="M32" s="64"/>
      <c r="N32" s="64"/>
    </row>
    <row r="33" spans="2:14">
      <c r="B33" s="60"/>
      <c r="C33" s="64"/>
      <c r="D33" s="64"/>
      <c r="E33" s="64"/>
      <c r="F33" s="64"/>
      <c r="G33" s="79"/>
      <c r="H33" s="64"/>
      <c r="I33" s="65"/>
      <c r="J33" s="64"/>
      <c r="K33" s="64"/>
      <c r="L33" s="64"/>
      <c r="M33" s="64"/>
      <c r="N33" s="64"/>
    </row>
    <row r="34" spans="2:14">
      <c r="B34" s="60"/>
      <c r="G34" s="80"/>
      <c r="H34" s="77"/>
      <c r="J34" s="81"/>
      <c r="K34" s="81"/>
      <c r="L34" s="63"/>
    </row>
    <row r="36" spans="2:14"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</row>
    <row r="37" spans="2:14">
      <c r="B37" s="60"/>
    </row>
    <row r="38" spans="2:14">
      <c r="B38" s="60"/>
      <c r="F38" s="81"/>
      <c r="G38" s="81"/>
      <c r="H38" s="63"/>
      <c r="I38" s="77"/>
      <c r="K38" s="81"/>
      <c r="L38" s="63"/>
      <c r="M38" s="63"/>
    </row>
    <row r="39" spans="2:14">
      <c r="B39" s="60"/>
      <c r="C39" s="64"/>
      <c r="D39" s="64"/>
      <c r="E39" s="64"/>
      <c r="F39" s="64"/>
      <c r="G39" s="64"/>
      <c r="H39" s="65"/>
      <c r="I39" s="64"/>
      <c r="J39" s="64"/>
      <c r="K39" s="64"/>
      <c r="L39" s="64"/>
      <c r="M39" s="64"/>
      <c r="N39" s="64"/>
    </row>
  </sheetData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topLeftCell="A19" workbookViewId="0">
      <selection activeCell="J9" sqref="J9"/>
    </sheetView>
  </sheetViews>
  <sheetFormatPr defaultRowHeight="12.75"/>
  <cols>
    <col min="1" max="1" width="3.28515625" style="1" customWidth="1"/>
    <col min="2" max="256" width="9.140625" style="1"/>
    <col min="257" max="257" width="3.28515625" style="1" customWidth="1"/>
    <col min="258" max="512" width="9.140625" style="1"/>
    <col min="513" max="513" width="3.28515625" style="1" customWidth="1"/>
    <col min="514" max="768" width="9.140625" style="1"/>
    <col min="769" max="769" width="3.28515625" style="1" customWidth="1"/>
    <col min="770" max="1024" width="9.140625" style="1"/>
    <col min="1025" max="1025" width="3.28515625" style="1" customWidth="1"/>
    <col min="1026" max="1280" width="9.140625" style="1"/>
    <col min="1281" max="1281" width="3.28515625" style="1" customWidth="1"/>
    <col min="1282" max="1536" width="9.140625" style="1"/>
    <col min="1537" max="1537" width="3.28515625" style="1" customWidth="1"/>
    <col min="1538" max="1792" width="9.140625" style="1"/>
    <col min="1793" max="1793" width="3.28515625" style="1" customWidth="1"/>
    <col min="1794" max="2048" width="9.140625" style="1"/>
    <col min="2049" max="2049" width="3.28515625" style="1" customWidth="1"/>
    <col min="2050" max="2304" width="9.140625" style="1"/>
    <col min="2305" max="2305" width="3.28515625" style="1" customWidth="1"/>
    <col min="2306" max="2560" width="9.140625" style="1"/>
    <col min="2561" max="2561" width="3.28515625" style="1" customWidth="1"/>
    <col min="2562" max="2816" width="9.140625" style="1"/>
    <col min="2817" max="2817" width="3.28515625" style="1" customWidth="1"/>
    <col min="2818" max="3072" width="9.140625" style="1"/>
    <col min="3073" max="3073" width="3.28515625" style="1" customWidth="1"/>
    <col min="3074" max="3328" width="9.140625" style="1"/>
    <col min="3329" max="3329" width="3.28515625" style="1" customWidth="1"/>
    <col min="3330" max="3584" width="9.140625" style="1"/>
    <col min="3585" max="3585" width="3.28515625" style="1" customWidth="1"/>
    <col min="3586" max="3840" width="9.140625" style="1"/>
    <col min="3841" max="3841" width="3.28515625" style="1" customWidth="1"/>
    <col min="3842" max="4096" width="9.140625" style="1"/>
    <col min="4097" max="4097" width="3.28515625" style="1" customWidth="1"/>
    <col min="4098" max="4352" width="9.140625" style="1"/>
    <col min="4353" max="4353" width="3.28515625" style="1" customWidth="1"/>
    <col min="4354" max="4608" width="9.140625" style="1"/>
    <col min="4609" max="4609" width="3.28515625" style="1" customWidth="1"/>
    <col min="4610" max="4864" width="9.140625" style="1"/>
    <col min="4865" max="4865" width="3.28515625" style="1" customWidth="1"/>
    <col min="4866" max="5120" width="9.140625" style="1"/>
    <col min="5121" max="5121" width="3.28515625" style="1" customWidth="1"/>
    <col min="5122" max="5376" width="9.140625" style="1"/>
    <col min="5377" max="5377" width="3.28515625" style="1" customWidth="1"/>
    <col min="5378" max="5632" width="9.140625" style="1"/>
    <col min="5633" max="5633" width="3.28515625" style="1" customWidth="1"/>
    <col min="5634" max="5888" width="9.140625" style="1"/>
    <col min="5889" max="5889" width="3.28515625" style="1" customWidth="1"/>
    <col min="5890" max="6144" width="9.140625" style="1"/>
    <col min="6145" max="6145" width="3.28515625" style="1" customWidth="1"/>
    <col min="6146" max="6400" width="9.140625" style="1"/>
    <col min="6401" max="6401" width="3.28515625" style="1" customWidth="1"/>
    <col min="6402" max="6656" width="9.140625" style="1"/>
    <col min="6657" max="6657" width="3.28515625" style="1" customWidth="1"/>
    <col min="6658" max="6912" width="9.140625" style="1"/>
    <col min="6913" max="6913" width="3.28515625" style="1" customWidth="1"/>
    <col min="6914" max="7168" width="9.140625" style="1"/>
    <col min="7169" max="7169" width="3.28515625" style="1" customWidth="1"/>
    <col min="7170" max="7424" width="9.140625" style="1"/>
    <col min="7425" max="7425" width="3.28515625" style="1" customWidth="1"/>
    <col min="7426" max="7680" width="9.140625" style="1"/>
    <col min="7681" max="7681" width="3.28515625" style="1" customWidth="1"/>
    <col min="7682" max="7936" width="9.140625" style="1"/>
    <col min="7937" max="7937" width="3.28515625" style="1" customWidth="1"/>
    <col min="7938" max="8192" width="9.140625" style="1"/>
    <col min="8193" max="8193" width="3.28515625" style="1" customWidth="1"/>
    <col min="8194" max="8448" width="9.140625" style="1"/>
    <col min="8449" max="8449" width="3.28515625" style="1" customWidth="1"/>
    <col min="8450" max="8704" width="9.140625" style="1"/>
    <col min="8705" max="8705" width="3.28515625" style="1" customWidth="1"/>
    <col min="8706" max="8960" width="9.140625" style="1"/>
    <col min="8961" max="8961" width="3.28515625" style="1" customWidth="1"/>
    <col min="8962" max="9216" width="9.140625" style="1"/>
    <col min="9217" max="9217" width="3.28515625" style="1" customWidth="1"/>
    <col min="9218" max="9472" width="9.140625" style="1"/>
    <col min="9473" max="9473" width="3.28515625" style="1" customWidth="1"/>
    <col min="9474" max="9728" width="9.140625" style="1"/>
    <col min="9729" max="9729" width="3.28515625" style="1" customWidth="1"/>
    <col min="9730" max="9984" width="9.140625" style="1"/>
    <col min="9985" max="9985" width="3.28515625" style="1" customWidth="1"/>
    <col min="9986" max="10240" width="9.140625" style="1"/>
    <col min="10241" max="10241" width="3.28515625" style="1" customWidth="1"/>
    <col min="10242" max="10496" width="9.140625" style="1"/>
    <col min="10497" max="10497" width="3.28515625" style="1" customWidth="1"/>
    <col min="10498" max="10752" width="9.140625" style="1"/>
    <col min="10753" max="10753" width="3.28515625" style="1" customWidth="1"/>
    <col min="10754" max="11008" width="9.140625" style="1"/>
    <col min="11009" max="11009" width="3.28515625" style="1" customWidth="1"/>
    <col min="11010" max="11264" width="9.140625" style="1"/>
    <col min="11265" max="11265" width="3.28515625" style="1" customWidth="1"/>
    <col min="11266" max="11520" width="9.140625" style="1"/>
    <col min="11521" max="11521" width="3.28515625" style="1" customWidth="1"/>
    <col min="11522" max="11776" width="9.140625" style="1"/>
    <col min="11777" max="11777" width="3.28515625" style="1" customWidth="1"/>
    <col min="11778" max="12032" width="9.140625" style="1"/>
    <col min="12033" max="12033" width="3.28515625" style="1" customWidth="1"/>
    <col min="12034" max="12288" width="9.140625" style="1"/>
    <col min="12289" max="12289" width="3.28515625" style="1" customWidth="1"/>
    <col min="12290" max="12544" width="9.140625" style="1"/>
    <col min="12545" max="12545" width="3.28515625" style="1" customWidth="1"/>
    <col min="12546" max="12800" width="9.140625" style="1"/>
    <col min="12801" max="12801" width="3.28515625" style="1" customWidth="1"/>
    <col min="12802" max="13056" width="9.140625" style="1"/>
    <col min="13057" max="13057" width="3.28515625" style="1" customWidth="1"/>
    <col min="13058" max="13312" width="9.140625" style="1"/>
    <col min="13313" max="13313" width="3.28515625" style="1" customWidth="1"/>
    <col min="13314" max="13568" width="9.140625" style="1"/>
    <col min="13569" max="13569" width="3.28515625" style="1" customWidth="1"/>
    <col min="13570" max="13824" width="9.140625" style="1"/>
    <col min="13825" max="13825" width="3.28515625" style="1" customWidth="1"/>
    <col min="13826" max="14080" width="9.140625" style="1"/>
    <col min="14081" max="14081" width="3.28515625" style="1" customWidth="1"/>
    <col min="14082" max="14336" width="9.140625" style="1"/>
    <col min="14337" max="14337" width="3.28515625" style="1" customWidth="1"/>
    <col min="14338" max="14592" width="9.140625" style="1"/>
    <col min="14593" max="14593" width="3.28515625" style="1" customWidth="1"/>
    <col min="14594" max="14848" width="9.140625" style="1"/>
    <col min="14849" max="14849" width="3.28515625" style="1" customWidth="1"/>
    <col min="14850" max="15104" width="9.140625" style="1"/>
    <col min="15105" max="15105" width="3.28515625" style="1" customWidth="1"/>
    <col min="15106" max="15360" width="9.140625" style="1"/>
    <col min="15361" max="15361" width="3.28515625" style="1" customWidth="1"/>
    <col min="15362" max="15616" width="9.140625" style="1"/>
    <col min="15617" max="15617" width="3.28515625" style="1" customWidth="1"/>
    <col min="15618" max="15872" width="9.140625" style="1"/>
    <col min="15873" max="15873" width="3.28515625" style="1" customWidth="1"/>
    <col min="15874" max="16128" width="9.140625" style="1"/>
    <col min="16129" max="16129" width="3.28515625" style="1" customWidth="1"/>
    <col min="16130" max="16384" width="9.140625" style="1"/>
  </cols>
  <sheetData/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R84"/>
  <sheetViews>
    <sheetView workbookViewId="0">
      <pane xSplit="6" ySplit="1" topLeftCell="G2" activePane="bottomRight" state="frozen"/>
      <selection activeCell="J9" sqref="J9"/>
      <selection pane="topRight" activeCell="J9" sqref="J9"/>
      <selection pane="bottomLeft" activeCell="J9" sqref="J9"/>
      <selection pane="bottomRight" activeCell="Q7" sqref="Q7"/>
    </sheetView>
  </sheetViews>
  <sheetFormatPr defaultRowHeight="12.75"/>
  <cols>
    <col min="1" max="1" width="15.140625" style="1" bestFit="1" customWidth="1"/>
    <col min="2" max="2" width="9.7109375" style="1" bestFit="1" customWidth="1"/>
    <col min="3" max="3" width="9.7109375" style="1" customWidth="1"/>
    <col min="4" max="4" width="9.28515625" style="1" hidden="1" customWidth="1"/>
    <col min="5" max="5" width="12.7109375" style="1" hidden="1" customWidth="1"/>
    <col min="6" max="6" width="24.7109375" style="1" customWidth="1"/>
    <col min="7" max="7" width="17.42578125" style="1" customWidth="1"/>
    <col min="8" max="8" width="9.28515625" style="1" bestFit="1" customWidth="1"/>
    <col min="9" max="9" width="9.28515625" style="1" customWidth="1"/>
    <col min="10" max="14" width="8.42578125" style="1" bestFit="1" customWidth="1"/>
    <col min="15" max="15" width="8.140625" style="1" bestFit="1" customWidth="1"/>
    <col min="16" max="256" width="9.140625" style="1"/>
    <col min="257" max="257" width="15.140625" style="1" bestFit="1" customWidth="1"/>
    <col min="258" max="258" width="9.7109375" style="1" bestFit="1" customWidth="1"/>
    <col min="259" max="259" width="9.7109375" style="1" customWidth="1"/>
    <col min="260" max="261" width="0" style="1" hidden="1" customWidth="1"/>
    <col min="262" max="262" width="24.7109375" style="1" customWidth="1"/>
    <col min="263" max="263" width="17.42578125" style="1" customWidth="1"/>
    <col min="264" max="264" width="9.28515625" style="1" bestFit="1" customWidth="1"/>
    <col min="265" max="265" width="9.28515625" style="1" customWidth="1"/>
    <col min="266" max="270" width="8.42578125" style="1" bestFit="1" customWidth="1"/>
    <col min="271" max="271" width="8.140625" style="1" bestFit="1" customWidth="1"/>
    <col min="272" max="512" width="9.140625" style="1"/>
    <col min="513" max="513" width="15.140625" style="1" bestFit="1" customWidth="1"/>
    <col min="514" max="514" width="9.7109375" style="1" bestFit="1" customWidth="1"/>
    <col min="515" max="515" width="9.7109375" style="1" customWidth="1"/>
    <col min="516" max="517" width="0" style="1" hidden="1" customWidth="1"/>
    <col min="518" max="518" width="24.7109375" style="1" customWidth="1"/>
    <col min="519" max="519" width="17.42578125" style="1" customWidth="1"/>
    <col min="520" max="520" width="9.28515625" style="1" bestFit="1" customWidth="1"/>
    <col min="521" max="521" width="9.28515625" style="1" customWidth="1"/>
    <col min="522" max="526" width="8.42578125" style="1" bestFit="1" customWidth="1"/>
    <col min="527" max="527" width="8.140625" style="1" bestFit="1" customWidth="1"/>
    <col min="528" max="768" width="9.140625" style="1"/>
    <col min="769" max="769" width="15.140625" style="1" bestFit="1" customWidth="1"/>
    <col min="770" max="770" width="9.7109375" style="1" bestFit="1" customWidth="1"/>
    <col min="771" max="771" width="9.7109375" style="1" customWidth="1"/>
    <col min="772" max="773" width="0" style="1" hidden="1" customWidth="1"/>
    <col min="774" max="774" width="24.7109375" style="1" customWidth="1"/>
    <col min="775" max="775" width="17.42578125" style="1" customWidth="1"/>
    <col min="776" max="776" width="9.28515625" style="1" bestFit="1" customWidth="1"/>
    <col min="777" max="777" width="9.28515625" style="1" customWidth="1"/>
    <col min="778" max="782" width="8.42578125" style="1" bestFit="1" customWidth="1"/>
    <col min="783" max="783" width="8.140625" style="1" bestFit="1" customWidth="1"/>
    <col min="784" max="1024" width="9.140625" style="1"/>
    <col min="1025" max="1025" width="15.140625" style="1" bestFit="1" customWidth="1"/>
    <col min="1026" max="1026" width="9.7109375" style="1" bestFit="1" customWidth="1"/>
    <col min="1027" max="1027" width="9.7109375" style="1" customWidth="1"/>
    <col min="1028" max="1029" width="0" style="1" hidden="1" customWidth="1"/>
    <col min="1030" max="1030" width="24.7109375" style="1" customWidth="1"/>
    <col min="1031" max="1031" width="17.42578125" style="1" customWidth="1"/>
    <col min="1032" max="1032" width="9.28515625" style="1" bestFit="1" customWidth="1"/>
    <col min="1033" max="1033" width="9.28515625" style="1" customWidth="1"/>
    <col min="1034" max="1038" width="8.42578125" style="1" bestFit="1" customWidth="1"/>
    <col min="1039" max="1039" width="8.140625" style="1" bestFit="1" customWidth="1"/>
    <col min="1040" max="1280" width="9.140625" style="1"/>
    <col min="1281" max="1281" width="15.140625" style="1" bestFit="1" customWidth="1"/>
    <col min="1282" max="1282" width="9.7109375" style="1" bestFit="1" customWidth="1"/>
    <col min="1283" max="1283" width="9.7109375" style="1" customWidth="1"/>
    <col min="1284" max="1285" width="0" style="1" hidden="1" customWidth="1"/>
    <col min="1286" max="1286" width="24.7109375" style="1" customWidth="1"/>
    <col min="1287" max="1287" width="17.42578125" style="1" customWidth="1"/>
    <col min="1288" max="1288" width="9.28515625" style="1" bestFit="1" customWidth="1"/>
    <col min="1289" max="1289" width="9.28515625" style="1" customWidth="1"/>
    <col min="1290" max="1294" width="8.42578125" style="1" bestFit="1" customWidth="1"/>
    <col min="1295" max="1295" width="8.140625" style="1" bestFit="1" customWidth="1"/>
    <col min="1296" max="1536" width="9.140625" style="1"/>
    <col min="1537" max="1537" width="15.140625" style="1" bestFit="1" customWidth="1"/>
    <col min="1538" max="1538" width="9.7109375" style="1" bestFit="1" customWidth="1"/>
    <col min="1539" max="1539" width="9.7109375" style="1" customWidth="1"/>
    <col min="1540" max="1541" width="0" style="1" hidden="1" customWidth="1"/>
    <col min="1542" max="1542" width="24.7109375" style="1" customWidth="1"/>
    <col min="1543" max="1543" width="17.42578125" style="1" customWidth="1"/>
    <col min="1544" max="1544" width="9.28515625" style="1" bestFit="1" customWidth="1"/>
    <col min="1545" max="1545" width="9.28515625" style="1" customWidth="1"/>
    <col min="1546" max="1550" width="8.42578125" style="1" bestFit="1" customWidth="1"/>
    <col min="1551" max="1551" width="8.140625" style="1" bestFit="1" customWidth="1"/>
    <col min="1552" max="1792" width="9.140625" style="1"/>
    <col min="1793" max="1793" width="15.140625" style="1" bestFit="1" customWidth="1"/>
    <col min="1794" max="1794" width="9.7109375" style="1" bestFit="1" customWidth="1"/>
    <col min="1795" max="1795" width="9.7109375" style="1" customWidth="1"/>
    <col min="1796" max="1797" width="0" style="1" hidden="1" customWidth="1"/>
    <col min="1798" max="1798" width="24.7109375" style="1" customWidth="1"/>
    <col min="1799" max="1799" width="17.42578125" style="1" customWidth="1"/>
    <col min="1800" max="1800" width="9.28515625" style="1" bestFit="1" customWidth="1"/>
    <col min="1801" max="1801" width="9.28515625" style="1" customWidth="1"/>
    <col min="1802" max="1806" width="8.42578125" style="1" bestFit="1" customWidth="1"/>
    <col min="1807" max="1807" width="8.140625" style="1" bestFit="1" customWidth="1"/>
    <col min="1808" max="2048" width="9.140625" style="1"/>
    <col min="2049" max="2049" width="15.140625" style="1" bestFit="1" customWidth="1"/>
    <col min="2050" max="2050" width="9.7109375" style="1" bestFit="1" customWidth="1"/>
    <col min="2051" max="2051" width="9.7109375" style="1" customWidth="1"/>
    <col min="2052" max="2053" width="0" style="1" hidden="1" customWidth="1"/>
    <col min="2054" max="2054" width="24.7109375" style="1" customWidth="1"/>
    <col min="2055" max="2055" width="17.42578125" style="1" customWidth="1"/>
    <col min="2056" max="2056" width="9.28515625" style="1" bestFit="1" customWidth="1"/>
    <col min="2057" max="2057" width="9.28515625" style="1" customWidth="1"/>
    <col min="2058" max="2062" width="8.42578125" style="1" bestFit="1" customWidth="1"/>
    <col min="2063" max="2063" width="8.140625" style="1" bestFit="1" customWidth="1"/>
    <col min="2064" max="2304" width="9.140625" style="1"/>
    <col min="2305" max="2305" width="15.140625" style="1" bestFit="1" customWidth="1"/>
    <col min="2306" max="2306" width="9.7109375" style="1" bestFit="1" customWidth="1"/>
    <col min="2307" max="2307" width="9.7109375" style="1" customWidth="1"/>
    <col min="2308" max="2309" width="0" style="1" hidden="1" customWidth="1"/>
    <col min="2310" max="2310" width="24.7109375" style="1" customWidth="1"/>
    <col min="2311" max="2311" width="17.42578125" style="1" customWidth="1"/>
    <col min="2312" max="2312" width="9.28515625" style="1" bestFit="1" customWidth="1"/>
    <col min="2313" max="2313" width="9.28515625" style="1" customWidth="1"/>
    <col min="2314" max="2318" width="8.42578125" style="1" bestFit="1" customWidth="1"/>
    <col min="2319" max="2319" width="8.140625" style="1" bestFit="1" customWidth="1"/>
    <col min="2320" max="2560" width="9.140625" style="1"/>
    <col min="2561" max="2561" width="15.140625" style="1" bestFit="1" customWidth="1"/>
    <col min="2562" max="2562" width="9.7109375" style="1" bestFit="1" customWidth="1"/>
    <col min="2563" max="2563" width="9.7109375" style="1" customWidth="1"/>
    <col min="2564" max="2565" width="0" style="1" hidden="1" customWidth="1"/>
    <col min="2566" max="2566" width="24.7109375" style="1" customWidth="1"/>
    <col min="2567" max="2567" width="17.42578125" style="1" customWidth="1"/>
    <col min="2568" max="2568" width="9.28515625" style="1" bestFit="1" customWidth="1"/>
    <col min="2569" max="2569" width="9.28515625" style="1" customWidth="1"/>
    <col min="2570" max="2574" width="8.42578125" style="1" bestFit="1" customWidth="1"/>
    <col min="2575" max="2575" width="8.140625" style="1" bestFit="1" customWidth="1"/>
    <col min="2576" max="2816" width="9.140625" style="1"/>
    <col min="2817" max="2817" width="15.140625" style="1" bestFit="1" customWidth="1"/>
    <col min="2818" max="2818" width="9.7109375" style="1" bestFit="1" customWidth="1"/>
    <col min="2819" max="2819" width="9.7109375" style="1" customWidth="1"/>
    <col min="2820" max="2821" width="0" style="1" hidden="1" customWidth="1"/>
    <col min="2822" max="2822" width="24.7109375" style="1" customWidth="1"/>
    <col min="2823" max="2823" width="17.42578125" style="1" customWidth="1"/>
    <col min="2824" max="2824" width="9.28515625" style="1" bestFit="1" customWidth="1"/>
    <col min="2825" max="2825" width="9.28515625" style="1" customWidth="1"/>
    <col min="2826" max="2830" width="8.42578125" style="1" bestFit="1" customWidth="1"/>
    <col min="2831" max="2831" width="8.140625" style="1" bestFit="1" customWidth="1"/>
    <col min="2832" max="3072" width="9.140625" style="1"/>
    <col min="3073" max="3073" width="15.140625" style="1" bestFit="1" customWidth="1"/>
    <col min="3074" max="3074" width="9.7109375" style="1" bestFit="1" customWidth="1"/>
    <col min="3075" max="3075" width="9.7109375" style="1" customWidth="1"/>
    <col min="3076" max="3077" width="0" style="1" hidden="1" customWidth="1"/>
    <col min="3078" max="3078" width="24.7109375" style="1" customWidth="1"/>
    <col min="3079" max="3079" width="17.42578125" style="1" customWidth="1"/>
    <col min="3080" max="3080" width="9.28515625" style="1" bestFit="1" customWidth="1"/>
    <col min="3081" max="3081" width="9.28515625" style="1" customWidth="1"/>
    <col min="3082" max="3086" width="8.42578125" style="1" bestFit="1" customWidth="1"/>
    <col min="3087" max="3087" width="8.140625" style="1" bestFit="1" customWidth="1"/>
    <col min="3088" max="3328" width="9.140625" style="1"/>
    <col min="3329" max="3329" width="15.140625" style="1" bestFit="1" customWidth="1"/>
    <col min="3330" max="3330" width="9.7109375" style="1" bestFit="1" customWidth="1"/>
    <col min="3331" max="3331" width="9.7109375" style="1" customWidth="1"/>
    <col min="3332" max="3333" width="0" style="1" hidden="1" customWidth="1"/>
    <col min="3334" max="3334" width="24.7109375" style="1" customWidth="1"/>
    <col min="3335" max="3335" width="17.42578125" style="1" customWidth="1"/>
    <col min="3336" max="3336" width="9.28515625" style="1" bestFit="1" customWidth="1"/>
    <col min="3337" max="3337" width="9.28515625" style="1" customWidth="1"/>
    <col min="3338" max="3342" width="8.42578125" style="1" bestFit="1" customWidth="1"/>
    <col min="3343" max="3343" width="8.140625" style="1" bestFit="1" customWidth="1"/>
    <col min="3344" max="3584" width="9.140625" style="1"/>
    <col min="3585" max="3585" width="15.140625" style="1" bestFit="1" customWidth="1"/>
    <col min="3586" max="3586" width="9.7109375" style="1" bestFit="1" customWidth="1"/>
    <col min="3587" max="3587" width="9.7109375" style="1" customWidth="1"/>
    <col min="3588" max="3589" width="0" style="1" hidden="1" customWidth="1"/>
    <col min="3590" max="3590" width="24.7109375" style="1" customWidth="1"/>
    <col min="3591" max="3591" width="17.42578125" style="1" customWidth="1"/>
    <col min="3592" max="3592" width="9.28515625" style="1" bestFit="1" customWidth="1"/>
    <col min="3593" max="3593" width="9.28515625" style="1" customWidth="1"/>
    <col min="3594" max="3598" width="8.42578125" style="1" bestFit="1" customWidth="1"/>
    <col min="3599" max="3599" width="8.140625" style="1" bestFit="1" customWidth="1"/>
    <col min="3600" max="3840" width="9.140625" style="1"/>
    <col min="3841" max="3841" width="15.140625" style="1" bestFit="1" customWidth="1"/>
    <col min="3842" max="3842" width="9.7109375" style="1" bestFit="1" customWidth="1"/>
    <col min="3843" max="3843" width="9.7109375" style="1" customWidth="1"/>
    <col min="3844" max="3845" width="0" style="1" hidden="1" customWidth="1"/>
    <col min="3846" max="3846" width="24.7109375" style="1" customWidth="1"/>
    <col min="3847" max="3847" width="17.42578125" style="1" customWidth="1"/>
    <col min="3848" max="3848" width="9.28515625" style="1" bestFit="1" customWidth="1"/>
    <col min="3849" max="3849" width="9.28515625" style="1" customWidth="1"/>
    <col min="3850" max="3854" width="8.42578125" style="1" bestFit="1" customWidth="1"/>
    <col min="3855" max="3855" width="8.140625" style="1" bestFit="1" customWidth="1"/>
    <col min="3856" max="4096" width="9.140625" style="1"/>
    <col min="4097" max="4097" width="15.140625" style="1" bestFit="1" customWidth="1"/>
    <col min="4098" max="4098" width="9.7109375" style="1" bestFit="1" customWidth="1"/>
    <col min="4099" max="4099" width="9.7109375" style="1" customWidth="1"/>
    <col min="4100" max="4101" width="0" style="1" hidden="1" customWidth="1"/>
    <col min="4102" max="4102" width="24.7109375" style="1" customWidth="1"/>
    <col min="4103" max="4103" width="17.42578125" style="1" customWidth="1"/>
    <col min="4104" max="4104" width="9.28515625" style="1" bestFit="1" customWidth="1"/>
    <col min="4105" max="4105" width="9.28515625" style="1" customWidth="1"/>
    <col min="4106" max="4110" width="8.42578125" style="1" bestFit="1" customWidth="1"/>
    <col min="4111" max="4111" width="8.140625" style="1" bestFit="1" customWidth="1"/>
    <col min="4112" max="4352" width="9.140625" style="1"/>
    <col min="4353" max="4353" width="15.140625" style="1" bestFit="1" customWidth="1"/>
    <col min="4354" max="4354" width="9.7109375" style="1" bestFit="1" customWidth="1"/>
    <col min="4355" max="4355" width="9.7109375" style="1" customWidth="1"/>
    <col min="4356" max="4357" width="0" style="1" hidden="1" customWidth="1"/>
    <col min="4358" max="4358" width="24.7109375" style="1" customWidth="1"/>
    <col min="4359" max="4359" width="17.42578125" style="1" customWidth="1"/>
    <col min="4360" max="4360" width="9.28515625" style="1" bestFit="1" customWidth="1"/>
    <col min="4361" max="4361" width="9.28515625" style="1" customWidth="1"/>
    <col min="4362" max="4366" width="8.42578125" style="1" bestFit="1" customWidth="1"/>
    <col min="4367" max="4367" width="8.140625" style="1" bestFit="1" customWidth="1"/>
    <col min="4368" max="4608" width="9.140625" style="1"/>
    <col min="4609" max="4609" width="15.140625" style="1" bestFit="1" customWidth="1"/>
    <col min="4610" max="4610" width="9.7109375" style="1" bestFit="1" customWidth="1"/>
    <col min="4611" max="4611" width="9.7109375" style="1" customWidth="1"/>
    <col min="4612" max="4613" width="0" style="1" hidden="1" customWidth="1"/>
    <col min="4614" max="4614" width="24.7109375" style="1" customWidth="1"/>
    <col min="4615" max="4615" width="17.42578125" style="1" customWidth="1"/>
    <col min="4616" max="4616" width="9.28515625" style="1" bestFit="1" customWidth="1"/>
    <col min="4617" max="4617" width="9.28515625" style="1" customWidth="1"/>
    <col min="4618" max="4622" width="8.42578125" style="1" bestFit="1" customWidth="1"/>
    <col min="4623" max="4623" width="8.140625" style="1" bestFit="1" customWidth="1"/>
    <col min="4624" max="4864" width="9.140625" style="1"/>
    <col min="4865" max="4865" width="15.140625" style="1" bestFit="1" customWidth="1"/>
    <col min="4866" max="4866" width="9.7109375" style="1" bestFit="1" customWidth="1"/>
    <col min="4867" max="4867" width="9.7109375" style="1" customWidth="1"/>
    <col min="4868" max="4869" width="0" style="1" hidden="1" customWidth="1"/>
    <col min="4870" max="4870" width="24.7109375" style="1" customWidth="1"/>
    <col min="4871" max="4871" width="17.42578125" style="1" customWidth="1"/>
    <col min="4872" max="4872" width="9.28515625" style="1" bestFit="1" customWidth="1"/>
    <col min="4873" max="4873" width="9.28515625" style="1" customWidth="1"/>
    <col min="4874" max="4878" width="8.42578125" style="1" bestFit="1" customWidth="1"/>
    <col min="4879" max="4879" width="8.140625" style="1" bestFit="1" customWidth="1"/>
    <col min="4880" max="5120" width="9.140625" style="1"/>
    <col min="5121" max="5121" width="15.140625" style="1" bestFit="1" customWidth="1"/>
    <col min="5122" max="5122" width="9.7109375" style="1" bestFit="1" customWidth="1"/>
    <col min="5123" max="5123" width="9.7109375" style="1" customWidth="1"/>
    <col min="5124" max="5125" width="0" style="1" hidden="1" customWidth="1"/>
    <col min="5126" max="5126" width="24.7109375" style="1" customWidth="1"/>
    <col min="5127" max="5127" width="17.42578125" style="1" customWidth="1"/>
    <col min="5128" max="5128" width="9.28515625" style="1" bestFit="1" customWidth="1"/>
    <col min="5129" max="5129" width="9.28515625" style="1" customWidth="1"/>
    <col min="5130" max="5134" width="8.42578125" style="1" bestFit="1" customWidth="1"/>
    <col min="5135" max="5135" width="8.140625" style="1" bestFit="1" customWidth="1"/>
    <col min="5136" max="5376" width="9.140625" style="1"/>
    <col min="5377" max="5377" width="15.140625" style="1" bestFit="1" customWidth="1"/>
    <col min="5378" max="5378" width="9.7109375" style="1" bestFit="1" customWidth="1"/>
    <col min="5379" max="5379" width="9.7109375" style="1" customWidth="1"/>
    <col min="5380" max="5381" width="0" style="1" hidden="1" customWidth="1"/>
    <col min="5382" max="5382" width="24.7109375" style="1" customWidth="1"/>
    <col min="5383" max="5383" width="17.42578125" style="1" customWidth="1"/>
    <col min="5384" max="5384" width="9.28515625" style="1" bestFit="1" customWidth="1"/>
    <col min="5385" max="5385" width="9.28515625" style="1" customWidth="1"/>
    <col min="5386" max="5390" width="8.42578125" style="1" bestFit="1" customWidth="1"/>
    <col min="5391" max="5391" width="8.140625" style="1" bestFit="1" customWidth="1"/>
    <col min="5392" max="5632" width="9.140625" style="1"/>
    <col min="5633" max="5633" width="15.140625" style="1" bestFit="1" customWidth="1"/>
    <col min="5634" max="5634" width="9.7109375" style="1" bestFit="1" customWidth="1"/>
    <col min="5635" max="5635" width="9.7109375" style="1" customWidth="1"/>
    <col min="5636" max="5637" width="0" style="1" hidden="1" customWidth="1"/>
    <col min="5638" max="5638" width="24.7109375" style="1" customWidth="1"/>
    <col min="5639" max="5639" width="17.42578125" style="1" customWidth="1"/>
    <col min="5640" max="5640" width="9.28515625" style="1" bestFit="1" customWidth="1"/>
    <col min="5641" max="5641" width="9.28515625" style="1" customWidth="1"/>
    <col min="5642" max="5646" width="8.42578125" style="1" bestFit="1" customWidth="1"/>
    <col min="5647" max="5647" width="8.140625" style="1" bestFit="1" customWidth="1"/>
    <col min="5648" max="5888" width="9.140625" style="1"/>
    <col min="5889" max="5889" width="15.140625" style="1" bestFit="1" customWidth="1"/>
    <col min="5890" max="5890" width="9.7109375" style="1" bestFit="1" customWidth="1"/>
    <col min="5891" max="5891" width="9.7109375" style="1" customWidth="1"/>
    <col min="5892" max="5893" width="0" style="1" hidden="1" customWidth="1"/>
    <col min="5894" max="5894" width="24.7109375" style="1" customWidth="1"/>
    <col min="5895" max="5895" width="17.42578125" style="1" customWidth="1"/>
    <col min="5896" max="5896" width="9.28515625" style="1" bestFit="1" customWidth="1"/>
    <col min="5897" max="5897" width="9.28515625" style="1" customWidth="1"/>
    <col min="5898" max="5902" width="8.42578125" style="1" bestFit="1" customWidth="1"/>
    <col min="5903" max="5903" width="8.140625" style="1" bestFit="1" customWidth="1"/>
    <col min="5904" max="6144" width="9.140625" style="1"/>
    <col min="6145" max="6145" width="15.140625" style="1" bestFit="1" customWidth="1"/>
    <col min="6146" max="6146" width="9.7109375" style="1" bestFit="1" customWidth="1"/>
    <col min="6147" max="6147" width="9.7109375" style="1" customWidth="1"/>
    <col min="6148" max="6149" width="0" style="1" hidden="1" customWidth="1"/>
    <col min="6150" max="6150" width="24.7109375" style="1" customWidth="1"/>
    <col min="6151" max="6151" width="17.42578125" style="1" customWidth="1"/>
    <col min="6152" max="6152" width="9.28515625" style="1" bestFit="1" customWidth="1"/>
    <col min="6153" max="6153" width="9.28515625" style="1" customWidth="1"/>
    <col min="6154" max="6158" width="8.42578125" style="1" bestFit="1" customWidth="1"/>
    <col min="6159" max="6159" width="8.140625" style="1" bestFit="1" customWidth="1"/>
    <col min="6160" max="6400" width="9.140625" style="1"/>
    <col min="6401" max="6401" width="15.140625" style="1" bestFit="1" customWidth="1"/>
    <col min="6402" max="6402" width="9.7109375" style="1" bestFit="1" customWidth="1"/>
    <col min="6403" max="6403" width="9.7109375" style="1" customWidth="1"/>
    <col min="6404" max="6405" width="0" style="1" hidden="1" customWidth="1"/>
    <col min="6406" max="6406" width="24.7109375" style="1" customWidth="1"/>
    <col min="6407" max="6407" width="17.42578125" style="1" customWidth="1"/>
    <col min="6408" max="6408" width="9.28515625" style="1" bestFit="1" customWidth="1"/>
    <col min="6409" max="6409" width="9.28515625" style="1" customWidth="1"/>
    <col min="6410" max="6414" width="8.42578125" style="1" bestFit="1" customWidth="1"/>
    <col min="6415" max="6415" width="8.140625" style="1" bestFit="1" customWidth="1"/>
    <col min="6416" max="6656" width="9.140625" style="1"/>
    <col min="6657" max="6657" width="15.140625" style="1" bestFit="1" customWidth="1"/>
    <col min="6658" max="6658" width="9.7109375" style="1" bestFit="1" customWidth="1"/>
    <col min="6659" max="6659" width="9.7109375" style="1" customWidth="1"/>
    <col min="6660" max="6661" width="0" style="1" hidden="1" customWidth="1"/>
    <col min="6662" max="6662" width="24.7109375" style="1" customWidth="1"/>
    <col min="6663" max="6663" width="17.42578125" style="1" customWidth="1"/>
    <col min="6664" max="6664" width="9.28515625" style="1" bestFit="1" customWidth="1"/>
    <col min="6665" max="6665" width="9.28515625" style="1" customWidth="1"/>
    <col min="6666" max="6670" width="8.42578125" style="1" bestFit="1" customWidth="1"/>
    <col min="6671" max="6671" width="8.140625" style="1" bestFit="1" customWidth="1"/>
    <col min="6672" max="6912" width="9.140625" style="1"/>
    <col min="6913" max="6913" width="15.140625" style="1" bestFit="1" customWidth="1"/>
    <col min="6914" max="6914" width="9.7109375" style="1" bestFit="1" customWidth="1"/>
    <col min="6915" max="6915" width="9.7109375" style="1" customWidth="1"/>
    <col min="6916" max="6917" width="0" style="1" hidden="1" customWidth="1"/>
    <col min="6918" max="6918" width="24.7109375" style="1" customWidth="1"/>
    <col min="6919" max="6919" width="17.42578125" style="1" customWidth="1"/>
    <col min="6920" max="6920" width="9.28515625" style="1" bestFit="1" customWidth="1"/>
    <col min="6921" max="6921" width="9.28515625" style="1" customWidth="1"/>
    <col min="6922" max="6926" width="8.42578125" style="1" bestFit="1" customWidth="1"/>
    <col min="6927" max="6927" width="8.140625" style="1" bestFit="1" customWidth="1"/>
    <col min="6928" max="7168" width="9.140625" style="1"/>
    <col min="7169" max="7169" width="15.140625" style="1" bestFit="1" customWidth="1"/>
    <col min="7170" max="7170" width="9.7109375" style="1" bestFit="1" customWidth="1"/>
    <col min="7171" max="7171" width="9.7109375" style="1" customWidth="1"/>
    <col min="7172" max="7173" width="0" style="1" hidden="1" customWidth="1"/>
    <col min="7174" max="7174" width="24.7109375" style="1" customWidth="1"/>
    <col min="7175" max="7175" width="17.42578125" style="1" customWidth="1"/>
    <col min="7176" max="7176" width="9.28515625" style="1" bestFit="1" customWidth="1"/>
    <col min="7177" max="7177" width="9.28515625" style="1" customWidth="1"/>
    <col min="7178" max="7182" width="8.42578125" style="1" bestFit="1" customWidth="1"/>
    <col min="7183" max="7183" width="8.140625" style="1" bestFit="1" customWidth="1"/>
    <col min="7184" max="7424" width="9.140625" style="1"/>
    <col min="7425" max="7425" width="15.140625" style="1" bestFit="1" customWidth="1"/>
    <col min="7426" max="7426" width="9.7109375" style="1" bestFit="1" customWidth="1"/>
    <col min="7427" max="7427" width="9.7109375" style="1" customWidth="1"/>
    <col min="7428" max="7429" width="0" style="1" hidden="1" customWidth="1"/>
    <col min="7430" max="7430" width="24.7109375" style="1" customWidth="1"/>
    <col min="7431" max="7431" width="17.42578125" style="1" customWidth="1"/>
    <col min="7432" max="7432" width="9.28515625" style="1" bestFit="1" customWidth="1"/>
    <col min="7433" max="7433" width="9.28515625" style="1" customWidth="1"/>
    <col min="7434" max="7438" width="8.42578125" style="1" bestFit="1" customWidth="1"/>
    <col min="7439" max="7439" width="8.140625" style="1" bestFit="1" customWidth="1"/>
    <col min="7440" max="7680" width="9.140625" style="1"/>
    <col min="7681" max="7681" width="15.140625" style="1" bestFit="1" customWidth="1"/>
    <col min="7682" max="7682" width="9.7109375" style="1" bestFit="1" customWidth="1"/>
    <col min="7683" max="7683" width="9.7109375" style="1" customWidth="1"/>
    <col min="7684" max="7685" width="0" style="1" hidden="1" customWidth="1"/>
    <col min="7686" max="7686" width="24.7109375" style="1" customWidth="1"/>
    <col min="7687" max="7687" width="17.42578125" style="1" customWidth="1"/>
    <col min="7688" max="7688" width="9.28515625" style="1" bestFit="1" customWidth="1"/>
    <col min="7689" max="7689" width="9.28515625" style="1" customWidth="1"/>
    <col min="7690" max="7694" width="8.42578125" style="1" bestFit="1" customWidth="1"/>
    <col min="7695" max="7695" width="8.140625" style="1" bestFit="1" customWidth="1"/>
    <col min="7696" max="7936" width="9.140625" style="1"/>
    <col min="7937" max="7937" width="15.140625" style="1" bestFit="1" customWidth="1"/>
    <col min="7938" max="7938" width="9.7109375" style="1" bestFit="1" customWidth="1"/>
    <col min="7939" max="7939" width="9.7109375" style="1" customWidth="1"/>
    <col min="7940" max="7941" width="0" style="1" hidden="1" customWidth="1"/>
    <col min="7942" max="7942" width="24.7109375" style="1" customWidth="1"/>
    <col min="7943" max="7943" width="17.42578125" style="1" customWidth="1"/>
    <col min="7944" max="7944" width="9.28515625" style="1" bestFit="1" customWidth="1"/>
    <col min="7945" max="7945" width="9.28515625" style="1" customWidth="1"/>
    <col min="7946" max="7950" width="8.42578125" style="1" bestFit="1" customWidth="1"/>
    <col min="7951" max="7951" width="8.140625" style="1" bestFit="1" customWidth="1"/>
    <col min="7952" max="8192" width="9.140625" style="1"/>
    <col min="8193" max="8193" width="15.140625" style="1" bestFit="1" customWidth="1"/>
    <col min="8194" max="8194" width="9.7109375" style="1" bestFit="1" customWidth="1"/>
    <col min="8195" max="8195" width="9.7109375" style="1" customWidth="1"/>
    <col min="8196" max="8197" width="0" style="1" hidden="1" customWidth="1"/>
    <col min="8198" max="8198" width="24.7109375" style="1" customWidth="1"/>
    <col min="8199" max="8199" width="17.42578125" style="1" customWidth="1"/>
    <col min="8200" max="8200" width="9.28515625" style="1" bestFit="1" customWidth="1"/>
    <col min="8201" max="8201" width="9.28515625" style="1" customWidth="1"/>
    <col min="8202" max="8206" width="8.42578125" style="1" bestFit="1" customWidth="1"/>
    <col min="8207" max="8207" width="8.140625" style="1" bestFit="1" customWidth="1"/>
    <col min="8208" max="8448" width="9.140625" style="1"/>
    <col min="8449" max="8449" width="15.140625" style="1" bestFit="1" customWidth="1"/>
    <col min="8450" max="8450" width="9.7109375" style="1" bestFit="1" customWidth="1"/>
    <col min="8451" max="8451" width="9.7109375" style="1" customWidth="1"/>
    <col min="8452" max="8453" width="0" style="1" hidden="1" customWidth="1"/>
    <col min="8454" max="8454" width="24.7109375" style="1" customWidth="1"/>
    <col min="8455" max="8455" width="17.42578125" style="1" customWidth="1"/>
    <col min="8456" max="8456" width="9.28515625" style="1" bestFit="1" customWidth="1"/>
    <col min="8457" max="8457" width="9.28515625" style="1" customWidth="1"/>
    <col min="8458" max="8462" width="8.42578125" style="1" bestFit="1" customWidth="1"/>
    <col min="8463" max="8463" width="8.140625" style="1" bestFit="1" customWidth="1"/>
    <col min="8464" max="8704" width="9.140625" style="1"/>
    <col min="8705" max="8705" width="15.140625" style="1" bestFit="1" customWidth="1"/>
    <col min="8706" max="8706" width="9.7109375" style="1" bestFit="1" customWidth="1"/>
    <col min="8707" max="8707" width="9.7109375" style="1" customWidth="1"/>
    <col min="8708" max="8709" width="0" style="1" hidden="1" customWidth="1"/>
    <col min="8710" max="8710" width="24.7109375" style="1" customWidth="1"/>
    <col min="8711" max="8711" width="17.42578125" style="1" customWidth="1"/>
    <col min="8712" max="8712" width="9.28515625" style="1" bestFit="1" customWidth="1"/>
    <col min="8713" max="8713" width="9.28515625" style="1" customWidth="1"/>
    <col min="8714" max="8718" width="8.42578125" style="1" bestFit="1" customWidth="1"/>
    <col min="8719" max="8719" width="8.140625" style="1" bestFit="1" customWidth="1"/>
    <col min="8720" max="8960" width="9.140625" style="1"/>
    <col min="8961" max="8961" width="15.140625" style="1" bestFit="1" customWidth="1"/>
    <col min="8962" max="8962" width="9.7109375" style="1" bestFit="1" customWidth="1"/>
    <col min="8963" max="8963" width="9.7109375" style="1" customWidth="1"/>
    <col min="8964" max="8965" width="0" style="1" hidden="1" customWidth="1"/>
    <col min="8966" max="8966" width="24.7109375" style="1" customWidth="1"/>
    <col min="8967" max="8967" width="17.42578125" style="1" customWidth="1"/>
    <col min="8968" max="8968" width="9.28515625" style="1" bestFit="1" customWidth="1"/>
    <col min="8969" max="8969" width="9.28515625" style="1" customWidth="1"/>
    <col min="8970" max="8974" width="8.42578125" style="1" bestFit="1" customWidth="1"/>
    <col min="8975" max="8975" width="8.140625" style="1" bestFit="1" customWidth="1"/>
    <col min="8976" max="9216" width="9.140625" style="1"/>
    <col min="9217" max="9217" width="15.140625" style="1" bestFit="1" customWidth="1"/>
    <col min="9218" max="9218" width="9.7109375" style="1" bestFit="1" customWidth="1"/>
    <col min="9219" max="9219" width="9.7109375" style="1" customWidth="1"/>
    <col min="9220" max="9221" width="0" style="1" hidden="1" customWidth="1"/>
    <col min="9222" max="9222" width="24.7109375" style="1" customWidth="1"/>
    <col min="9223" max="9223" width="17.42578125" style="1" customWidth="1"/>
    <col min="9224" max="9224" width="9.28515625" style="1" bestFit="1" customWidth="1"/>
    <col min="9225" max="9225" width="9.28515625" style="1" customWidth="1"/>
    <col min="9226" max="9230" width="8.42578125" style="1" bestFit="1" customWidth="1"/>
    <col min="9231" max="9231" width="8.140625" style="1" bestFit="1" customWidth="1"/>
    <col min="9232" max="9472" width="9.140625" style="1"/>
    <col min="9473" max="9473" width="15.140625" style="1" bestFit="1" customWidth="1"/>
    <col min="9474" max="9474" width="9.7109375" style="1" bestFit="1" customWidth="1"/>
    <col min="9475" max="9475" width="9.7109375" style="1" customWidth="1"/>
    <col min="9476" max="9477" width="0" style="1" hidden="1" customWidth="1"/>
    <col min="9478" max="9478" width="24.7109375" style="1" customWidth="1"/>
    <col min="9479" max="9479" width="17.42578125" style="1" customWidth="1"/>
    <col min="9480" max="9480" width="9.28515625" style="1" bestFit="1" customWidth="1"/>
    <col min="9481" max="9481" width="9.28515625" style="1" customWidth="1"/>
    <col min="9482" max="9486" width="8.42578125" style="1" bestFit="1" customWidth="1"/>
    <col min="9487" max="9487" width="8.140625" style="1" bestFit="1" customWidth="1"/>
    <col min="9488" max="9728" width="9.140625" style="1"/>
    <col min="9729" max="9729" width="15.140625" style="1" bestFit="1" customWidth="1"/>
    <col min="9730" max="9730" width="9.7109375" style="1" bestFit="1" customWidth="1"/>
    <col min="9731" max="9731" width="9.7109375" style="1" customWidth="1"/>
    <col min="9732" max="9733" width="0" style="1" hidden="1" customWidth="1"/>
    <col min="9734" max="9734" width="24.7109375" style="1" customWidth="1"/>
    <col min="9735" max="9735" width="17.42578125" style="1" customWidth="1"/>
    <col min="9736" max="9736" width="9.28515625" style="1" bestFit="1" customWidth="1"/>
    <col min="9737" max="9737" width="9.28515625" style="1" customWidth="1"/>
    <col min="9738" max="9742" width="8.42578125" style="1" bestFit="1" customWidth="1"/>
    <col min="9743" max="9743" width="8.140625" style="1" bestFit="1" customWidth="1"/>
    <col min="9744" max="9984" width="9.140625" style="1"/>
    <col min="9985" max="9985" width="15.140625" style="1" bestFit="1" customWidth="1"/>
    <col min="9986" max="9986" width="9.7109375" style="1" bestFit="1" customWidth="1"/>
    <col min="9987" max="9987" width="9.7109375" style="1" customWidth="1"/>
    <col min="9988" max="9989" width="0" style="1" hidden="1" customWidth="1"/>
    <col min="9990" max="9990" width="24.7109375" style="1" customWidth="1"/>
    <col min="9991" max="9991" width="17.42578125" style="1" customWidth="1"/>
    <col min="9992" max="9992" width="9.28515625" style="1" bestFit="1" customWidth="1"/>
    <col min="9993" max="9993" width="9.28515625" style="1" customWidth="1"/>
    <col min="9994" max="9998" width="8.42578125" style="1" bestFit="1" customWidth="1"/>
    <col min="9999" max="9999" width="8.140625" style="1" bestFit="1" customWidth="1"/>
    <col min="10000" max="10240" width="9.140625" style="1"/>
    <col min="10241" max="10241" width="15.140625" style="1" bestFit="1" customWidth="1"/>
    <col min="10242" max="10242" width="9.7109375" style="1" bestFit="1" customWidth="1"/>
    <col min="10243" max="10243" width="9.7109375" style="1" customWidth="1"/>
    <col min="10244" max="10245" width="0" style="1" hidden="1" customWidth="1"/>
    <col min="10246" max="10246" width="24.7109375" style="1" customWidth="1"/>
    <col min="10247" max="10247" width="17.42578125" style="1" customWidth="1"/>
    <col min="10248" max="10248" width="9.28515625" style="1" bestFit="1" customWidth="1"/>
    <col min="10249" max="10249" width="9.28515625" style="1" customWidth="1"/>
    <col min="10250" max="10254" width="8.42578125" style="1" bestFit="1" customWidth="1"/>
    <col min="10255" max="10255" width="8.140625" style="1" bestFit="1" customWidth="1"/>
    <col min="10256" max="10496" width="9.140625" style="1"/>
    <col min="10497" max="10497" width="15.140625" style="1" bestFit="1" customWidth="1"/>
    <col min="10498" max="10498" width="9.7109375" style="1" bestFit="1" customWidth="1"/>
    <col min="10499" max="10499" width="9.7109375" style="1" customWidth="1"/>
    <col min="10500" max="10501" width="0" style="1" hidden="1" customWidth="1"/>
    <col min="10502" max="10502" width="24.7109375" style="1" customWidth="1"/>
    <col min="10503" max="10503" width="17.42578125" style="1" customWidth="1"/>
    <col min="10504" max="10504" width="9.28515625" style="1" bestFit="1" customWidth="1"/>
    <col min="10505" max="10505" width="9.28515625" style="1" customWidth="1"/>
    <col min="10506" max="10510" width="8.42578125" style="1" bestFit="1" customWidth="1"/>
    <col min="10511" max="10511" width="8.140625" style="1" bestFit="1" customWidth="1"/>
    <col min="10512" max="10752" width="9.140625" style="1"/>
    <col min="10753" max="10753" width="15.140625" style="1" bestFit="1" customWidth="1"/>
    <col min="10754" max="10754" width="9.7109375" style="1" bestFit="1" customWidth="1"/>
    <col min="10755" max="10755" width="9.7109375" style="1" customWidth="1"/>
    <col min="10756" max="10757" width="0" style="1" hidden="1" customWidth="1"/>
    <col min="10758" max="10758" width="24.7109375" style="1" customWidth="1"/>
    <col min="10759" max="10759" width="17.42578125" style="1" customWidth="1"/>
    <col min="10760" max="10760" width="9.28515625" style="1" bestFit="1" customWidth="1"/>
    <col min="10761" max="10761" width="9.28515625" style="1" customWidth="1"/>
    <col min="10762" max="10766" width="8.42578125" style="1" bestFit="1" customWidth="1"/>
    <col min="10767" max="10767" width="8.140625" style="1" bestFit="1" customWidth="1"/>
    <col min="10768" max="11008" width="9.140625" style="1"/>
    <col min="11009" max="11009" width="15.140625" style="1" bestFit="1" customWidth="1"/>
    <col min="11010" max="11010" width="9.7109375" style="1" bestFit="1" customWidth="1"/>
    <col min="11011" max="11011" width="9.7109375" style="1" customWidth="1"/>
    <col min="11012" max="11013" width="0" style="1" hidden="1" customWidth="1"/>
    <col min="11014" max="11014" width="24.7109375" style="1" customWidth="1"/>
    <col min="11015" max="11015" width="17.42578125" style="1" customWidth="1"/>
    <col min="11016" max="11016" width="9.28515625" style="1" bestFit="1" customWidth="1"/>
    <col min="11017" max="11017" width="9.28515625" style="1" customWidth="1"/>
    <col min="11018" max="11022" width="8.42578125" style="1" bestFit="1" customWidth="1"/>
    <col min="11023" max="11023" width="8.140625" style="1" bestFit="1" customWidth="1"/>
    <col min="11024" max="11264" width="9.140625" style="1"/>
    <col min="11265" max="11265" width="15.140625" style="1" bestFit="1" customWidth="1"/>
    <col min="11266" max="11266" width="9.7109375" style="1" bestFit="1" customWidth="1"/>
    <col min="11267" max="11267" width="9.7109375" style="1" customWidth="1"/>
    <col min="11268" max="11269" width="0" style="1" hidden="1" customWidth="1"/>
    <col min="11270" max="11270" width="24.7109375" style="1" customWidth="1"/>
    <col min="11271" max="11271" width="17.42578125" style="1" customWidth="1"/>
    <col min="11272" max="11272" width="9.28515625" style="1" bestFit="1" customWidth="1"/>
    <col min="11273" max="11273" width="9.28515625" style="1" customWidth="1"/>
    <col min="11274" max="11278" width="8.42578125" style="1" bestFit="1" customWidth="1"/>
    <col min="11279" max="11279" width="8.140625" style="1" bestFit="1" customWidth="1"/>
    <col min="11280" max="11520" width="9.140625" style="1"/>
    <col min="11521" max="11521" width="15.140625" style="1" bestFit="1" customWidth="1"/>
    <col min="11522" max="11522" width="9.7109375" style="1" bestFit="1" customWidth="1"/>
    <col min="11523" max="11523" width="9.7109375" style="1" customWidth="1"/>
    <col min="11524" max="11525" width="0" style="1" hidden="1" customWidth="1"/>
    <col min="11526" max="11526" width="24.7109375" style="1" customWidth="1"/>
    <col min="11527" max="11527" width="17.42578125" style="1" customWidth="1"/>
    <col min="11528" max="11528" width="9.28515625" style="1" bestFit="1" customWidth="1"/>
    <col min="11529" max="11529" width="9.28515625" style="1" customWidth="1"/>
    <col min="11530" max="11534" width="8.42578125" style="1" bestFit="1" customWidth="1"/>
    <col min="11535" max="11535" width="8.140625" style="1" bestFit="1" customWidth="1"/>
    <col min="11536" max="11776" width="9.140625" style="1"/>
    <col min="11777" max="11777" width="15.140625" style="1" bestFit="1" customWidth="1"/>
    <col min="11778" max="11778" width="9.7109375" style="1" bestFit="1" customWidth="1"/>
    <col min="11779" max="11779" width="9.7109375" style="1" customWidth="1"/>
    <col min="11780" max="11781" width="0" style="1" hidden="1" customWidth="1"/>
    <col min="11782" max="11782" width="24.7109375" style="1" customWidth="1"/>
    <col min="11783" max="11783" width="17.42578125" style="1" customWidth="1"/>
    <col min="11784" max="11784" width="9.28515625" style="1" bestFit="1" customWidth="1"/>
    <col min="11785" max="11785" width="9.28515625" style="1" customWidth="1"/>
    <col min="11786" max="11790" width="8.42578125" style="1" bestFit="1" customWidth="1"/>
    <col min="11791" max="11791" width="8.140625" style="1" bestFit="1" customWidth="1"/>
    <col min="11792" max="12032" width="9.140625" style="1"/>
    <col min="12033" max="12033" width="15.140625" style="1" bestFit="1" customWidth="1"/>
    <col min="12034" max="12034" width="9.7109375" style="1" bestFit="1" customWidth="1"/>
    <col min="12035" max="12035" width="9.7109375" style="1" customWidth="1"/>
    <col min="12036" max="12037" width="0" style="1" hidden="1" customWidth="1"/>
    <col min="12038" max="12038" width="24.7109375" style="1" customWidth="1"/>
    <col min="12039" max="12039" width="17.42578125" style="1" customWidth="1"/>
    <col min="12040" max="12040" width="9.28515625" style="1" bestFit="1" customWidth="1"/>
    <col min="12041" max="12041" width="9.28515625" style="1" customWidth="1"/>
    <col min="12042" max="12046" width="8.42578125" style="1" bestFit="1" customWidth="1"/>
    <col min="12047" max="12047" width="8.140625" style="1" bestFit="1" customWidth="1"/>
    <col min="12048" max="12288" width="9.140625" style="1"/>
    <col min="12289" max="12289" width="15.140625" style="1" bestFit="1" customWidth="1"/>
    <col min="12290" max="12290" width="9.7109375" style="1" bestFit="1" customWidth="1"/>
    <col min="12291" max="12291" width="9.7109375" style="1" customWidth="1"/>
    <col min="12292" max="12293" width="0" style="1" hidden="1" customWidth="1"/>
    <col min="12294" max="12294" width="24.7109375" style="1" customWidth="1"/>
    <col min="12295" max="12295" width="17.42578125" style="1" customWidth="1"/>
    <col min="12296" max="12296" width="9.28515625" style="1" bestFit="1" customWidth="1"/>
    <col min="12297" max="12297" width="9.28515625" style="1" customWidth="1"/>
    <col min="12298" max="12302" width="8.42578125" style="1" bestFit="1" customWidth="1"/>
    <col min="12303" max="12303" width="8.140625" style="1" bestFit="1" customWidth="1"/>
    <col min="12304" max="12544" width="9.140625" style="1"/>
    <col min="12545" max="12545" width="15.140625" style="1" bestFit="1" customWidth="1"/>
    <col min="12546" max="12546" width="9.7109375" style="1" bestFit="1" customWidth="1"/>
    <col min="12547" max="12547" width="9.7109375" style="1" customWidth="1"/>
    <col min="12548" max="12549" width="0" style="1" hidden="1" customWidth="1"/>
    <col min="12550" max="12550" width="24.7109375" style="1" customWidth="1"/>
    <col min="12551" max="12551" width="17.42578125" style="1" customWidth="1"/>
    <col min="12552" max="12552" width="9.28515625" style="1" bestFit="1" customWidth="1"/>
    <col min="12553" max="12553" width="9.28515625" style="1" customWidth="1"/>
    <col min="12554" max="12558" width="8.42578125" style="1" bestFit="1" customWidth="1"/>
    <col min="12559" max="12559" width="8.140625" style="1" bestFit="1" customWidth="1"/>
    <col min="12560" max="12800" width="9.140625" style="1"/>
    <col min="12801" max="12801" width="15.140625" style="1" bestFit="1" customWidth="1"/>
    <col min="12802" max="12802" width="9.7109375" style="1" bestFit="1" customWidth="1"/>
    <col min="12803" max="12803" width="9.7109375" style="1" customWidth="1"/>
    <col min="12804" max="12805" width="0" style="1" hidden="1" customWidth="1"/>
    <col min="12806" max="12806" width="24.7109375" style="1" customWidth="1"/>
    <col min="12807" max="12807" width="17.42578125" style="1" customWidth="1"/>
    <col min="12808" max="12808" width="9.28515625" style="1" bestFit="1" customWidth="1"/>
    <col min="12809" max="12809" width="9.28515625" style="1" customWidth="1"/>
    <col min="12810" max="12814" width="8.42578125" style="1" bestFit="1" customWidth="1"/>
    <col min="12815" max="12815" width="8.140625" style="1" bestFit="1" customWidth="1"/>
    <col min="12816" max="13056" width="9.140625" style="1"/>
    <col min="13057" max="13057" width="15.140625" style="1" bestFit="1" customWidth="1"/>
    <col min="13058" max="13058" width="9.7109375" style="1" bestFit="1" customWidth="1"/>
    <col min="13059" max="13059" width="9.7109375" style="1" customWidth="1"/>
    <col min="13060" max="13061" width="0" style="1" hidden="1" customWidth="1"/>
    <col min="13062" max="13062" width="24.7109375" style="1" customWidth="1"/>
    <col min="13063" max="13063" width="17.42578125" style="1" customWidth="1"/>
    <col min="13064" max="13064" width="9.28515625" style="1" bestFit="1" customWidth="1"/>
    <col min="13065" max="13065" width="9.28515625" style="1" customWidth="1"/>
    <col min="13066" max="13070" width="8.42578125" style="1" bestFit="1" customWidth="1"/>
    <col min="13071" max="13071" width="8.140625" style="1" bestFit="1" customWidth="1"/>
    <col min="13072" max="13312" width="9.140625" style="1"/>
    <col min="13313" max="13313" width="15.140625" style="1" bestFit="1" customWidth="1"/>
    <col min="13314" max="13314" width="9.7109375" style="1" bestFit="1" customWidth="1"/>
    <col min="13315" max="13315" width="9.7109375" style="1" customWidth="1"/>
    <col min="13316" max="13317" width="0" style="1" hidden="1" customWidth="1"/>
    <col min="13318" max="13318" width="24.7109375" style="1" customWidth="1"/>
    <col min="13319" max="13319" width="17.42578125" style="1" customWidth="1"/>
    <col min="13320" max="13320" width="9.28515625" style="1" bestFit="1" customWidth="1"/>
    <col min="13321" max="13321" width="9.28515625" style="1" customWidth="1"/>
    <col min="13322" max="13326" width="8.42578125" style="1" bestFit="1" customWidth="1"/>
    <col min="13327" max="13327" width="8.140625" style="1" bestFit="1" customWidth="1"/>
    <col min="13328" max="13568" width="9.140625" style="1"/>
    <col min="13569" max="13569" width="15.140625" style="1" bestFit="1" customWidth="1"/>
    <col min="13570" max="13570" width="9.7109375" style="1" bestFit="1" customWidth="1"/>
    <col min="13571" max="13571" width="9.7109375" style="1" customWidth="1"/>
    <col min="13572" max="13573" width="0" style="1" hidden="1" customWidth="1"/>
    <col min="13574" max="13574" width="24.7109375" style="1" customWidth="1"/>
    <col min="13575" max="13575" width="17.42578125" style="1" customWidth="1"/>
    <col min="13576" max="13576" width="9.28515625" style="1" bestFit="1" customWidth="1"/>
    <col min="13577" max="13577" width="9.28515625" style="1" customWidth="1"/>
    <col min="13578" max="13582" width="8.42578125" style="1" bestFit="1" customWidth="1"/>
    <col min="13583" max="13583" width="8.140625" style="1" bestFit="1" customWidth="1"/>
    <col min="13584" max="13824" width="9.140625" style="1"/>
    <col min="13825" max="13825" width="15.140625" style="1" bestFit="1" customWidth="1"/>
    <col min="13826" max="13826" width="9.7109375" style="1" bestFit="1" customWidth="1"/>
    <col min="13827" max="13827" width="9.7109375" style="1" customWidth="1"/>
    <col min="13828" max="13829" width="0" style="1" hidden="1" customWidth="1"/>
    <col min="13830" max="13830" width="24.7109375" style="1" customWidth="1"/>
    <col min="13831" max="13831" width="17.42578125" style="1" customWidth="1"/>
    <col min="13832" max="13832" width="9.28515625" style="1" bestFit="1" customWidth="1"/>
    <col min="13833" max="13833" width="9.28515625" style="1" customWidth="1"/>
    <col min="13834" max="13838" width="8.42578125" style="1" bestFit="1" customWidth="1"/>
    <col min="13839" max="13839" width="8.140625" style="1" bestFit="1" customWidth="1"/>
    <col min="13840" max="14080" width="9.140625" style="1"/>
    <col min="14081" max="14081" width="15.140625" style="1" bestFit="1" customWidth="1"/>
    <col min="14082" max="14082" width="9.7109375" style="1" bestFit="1" customWidth="1"/>
    <col min="14083" max="14083" width="9.7109375" style="1" customWidth="1"/>
    <col min="14084" max="14085" width="0" style="1" hidden="1" customWidth="1"/>
    <col min="14086" max="14086" width="24.7109375" style="1" customWidth="1"/>
    <col min="14087" max="14087" width="17.42578125" style="1" customWidth="1"/>
    <col min="14088" max="14088" width="9.28515625" style="1" bestFit="1" customWidth="1"/>
    <col min="14089" max="14089" width="9.28515625" style="1" customWidth="1"/>
    <col min="14090" max="14094" width="8.42578125" style="1" bestFit="1" customWidth="1"/>
    <col min="14095" max="14095" width="8.140625" style="1" bestFit="1" customWidth="1"/>
    <col min="14096" max="14336" width="9.140625" style="1"/>
    <col min="14337" max="14337" width="15.140625" style="1" bestFit="1" customWidth="1"/>
    <col min="14338" max="14338" width="9.7109375" style="1" bestFit="1" customWidth="1"/>
    <col min="14339" max="14339" width="9.7109375" style="1" customWidth="1"/>
    <col min="14340" max="14341" width="0" style="1" hidden="1" customWidth="1"/>
    <col min="14342" max="14342" width="24.7109375" style="1" customWidth="1"/>
    <col min="14343" max="14343" width="17.42578125" style="1" customWidth="1"/>
    <col min="14344" max="14344" width="9.28515625" style="1" bestFit="1" customWidth="1"/>
    <col min="14345" max="14345" width="9.28515625" style="1" customWidth="1"/>
    <col min="14346" max="14350" width="8.42578125" style="1" bestFit="1" customWidth="1"/>
    <col min="14351" max="14351" width="8.140625" style="1" bestFit="1" customWidth="1"/>
    <col min="14352" max="14592" width="9.140625" style="1"/>
    <col min="14593" max="14593" width="15.140625" style="1" bestFit="1" customWidth="1"/>
    <col min="14594" max="14594" width="9.7109375" style="1" bestFit="1" customWidth="1"/>
    <col min="14595" max="14595" width="9.7109375" style="1" customWidth="1"/>
    <col min="14596" max="14597" width="0" style="1" hidden="1" customWidth="1"/>
    <col min="14598" max="14598" width="24.7109375" style="1" customWidth="1"/>
    <col min="14599" max="14599" width="17.42578125" style="1" customWidth="1"/>
    <col min="14600" max="14600" width="9.28515625" style="1" bestFit="1" customWidth="1"/>
    <col min="14601" max="14601" width="9.28515625" style="1" customWidth="1"/>
    <col min="14602" max="14606" width="8.42578125" style="1" bestFit="1" customWidth="1"/>
    <col min="14607" max="14607" width="8.140625" style="1" bestFit="1" customWidth="1"/>
    <col min="14608" max="14848" width="9.140625" style="1"/>
    <col min="14849" max="14849" width="15.140625" style="1" bestFit="1" customWidth="1"/>
    <col min="14850" max="14850" width="9.7109375" style="1" bestFit="1" customWidth="1"/>
    <col min="14851" max="14851" width="9.7109375" style="1" customWidth="1"/>
    <col min="14852" max="14853" width="0" style="1" hidden="1" customWidth="1"/>
    <col min="14854" max="14854" width="24.7109375" style="1" customWidth="1"/>
    <col min="14855" max="14855" width="17.42578125" style="1" customWidth="1"/>
    <col min="14856" max="14856" width="9.28515625" style="1" bestFit="1" customWidth="1"/>
    <col min="14857" max="14857" width="9.28515625" style="1" customWidth="1"/>
    <col min="14858" max="14862" width="8.42578125" style="1" bestFit="1" customWidth="1"/>
    <col min="14863" max="14863" width="8.140625" style="1" bestFit="1" customWidth="1"/>
    <col min="14864" max="15104" width="9.140625" style="1"/>
    <col min="15105" max="15105" width="15.140625" style="1" bestFit="1" customWidth="1"/>
    <col min="15106" max="15106" width="9.7109375" style="1" bestFit="1" customWidth="1"/>
    <col min="15107" max="15107" width="9.7109375" style="1" customWidth="1"/>
    <col min="15108" max="15109" width="0" style="1" hidden="1" customWidth="1"/>
    <col min="15110" max="15110" width="24.7109375" style="1" customWidth="1"/>
    <col min="15111" max="15111" width="17.42578125" style="1" customWidth="1"/>
    <col min="15112" max="15112" width="9.28515625" style="1" bestFit="1" customWidth="1"/>
    <col min="15113" max="15113" width="9.28515625" style="1" customWidth="1"/>
    <col min="15114" max="15118" width="8.42578125" style="1" bestFit="1" customWidth="1"/>
    <col min="15119" max="15119" width="8.140625" style="1" bestFit="1" customWidth="1"/>
    <col min="15120" max="15360" width="9.140625" style="1"/>
    <col min="15361" max="15361" width="15.140625" style="1" bestFit="1" customWidth="1"/>
    <col min="15362" max="15362" width="9.7109375" style="1" bestFit="1" customWidth="1"/>
    <col min="15363" max="15363" width="9.7109375" style="1" customWidth="1"/>
    <col min="15364" max="15365" width="0" style="1" hidden="1" customWidth="1"/>
    <col min="15366" max="15366" width="24.7109375" style="1" customWidth="1"/>
    <col min="15367" max="15367" width="17.42578125" style="1" customWidth="1"/>
    <col min="15368" max="15368" width="9.28515625" style="1" bestFit="1" customWidth="1"/>
    <col min="15369" max="15369" width="9.28515625" style="1" customWidth="1"/>
    <col min="15370" max="15374" width="8.42578125" style="1" bestFit="1" customWidth="1"/>
    <col min="15375" max="15375" width="8.140625" style="1" bestFit="1" customWidth="1"/>
    <col min="15376" max="15616" width="9.140625" style="1"/>
    <col min="15617" max="15617" width="15.140625" style="1" bestFit="1" customWidth="1"/>
    <col min="15618" max="15618" width="9.7109375" style="1" bestFit="1" customWidth="1"/>
    <col min="15619" max="15619" width="9.7109375" style="1" customWidth="1"/>
    <col min="15620" max="15621" width="0" style="1" hidden="1" customWidth="1"/>
    <col min="15622" max="15622" width="24.7109375" style="1" customWidth="1"/>
    <col min="15623" max="15623" width="17.42578125" style="1" customWidth="1"/>
    <col min="15624" max="15624" width="9.28515625" style="1" bestFit="1" customWidth="1"/>
    <col min="15625" max="15625" width="9.28515625" style="1" customWidth="1"/>
    <col min="15626" max="15630" width="8.42578125" style="1" bestFit="1" customWidth="1"/>
    <col min="15631" max="15631" width="8.140625" style="1" bestFit="1" customWidth="1"/>
    <col min="15632" max="15872" width="9.140625" style="1"/>
    <col min="15873" max="15873" width="15.140625" style="1" bestFit="1" customWidth="1"/>
    <col min="15874" max="15874" width="9.7109375" style="1" bestFit="1" customWidth="1"/>
    <col min="15875" max="15875" width="9.7109375" style="1" customWidth="1"/>
    <col min="15876" max="15877" width="0" style="1" hidden="1" customWidth="1"/>
    <col min="15878" max="15878" width="24.7109375" style="1" customWidth="1"/>
    <col min="15879" max="15879" width="17.42578125" style="1" customWidth="1"/>
    <col min="15880" max="15880" width="9.28515625" style="1" bestFit="1" customWidth="1"/>
    <col min="15881" max="15881" width="9.28515625" style="1" customWidth="1"/>
    <col min="15882" max="15886" width="8.42578125" style="1" bestFit="1" customWidth="1"/>
    <col min="15887" max="15887" width="8.140625" style="1" bestFit="1" customWidth="1"/>
    <col min="15888" max="16128" width="9.140625" style="1"/>
    <col min="16129" max="16129" width="15.140625" style="1" bestFit="1" customWidth="1"/>
    <col min="16130" max="16130" width="9.7109375" style="1" bestFit="1" customWidth="1"/>
    <col min="16131" max="16131" width="9.7109375" style="1" customWidth="1"/>
    <col min="16132" max="16133" width="0" style="1" hidden="1" customWidth="1"/>
    <col min="16134" max="16134" width="24.7109375" style="1" customWidth="1"/>
    <col min="16135" max="16135" width="17.42578125" style="1" customWidth="1"/>
    <col min="16136" max="16136" width="9.28515625" style="1" bestFit="1" customWidth="1"/>
    <col min="16137" max="16137" width="9.28515625" style="1" customWidth="1"/>
    <col min="16138" max="16142" width="8.42578125" style="1" bestFit="1" customWidth="1"/>
    <col min="16143" max="16143" width="8.140625" style="1" bestFit="1" customWidth="1"/>
    <col min="16144" max="16384" width="9.140625" style="1"/>
  </cols>
  <sheetData>
    <row r="1" spans="1:18">
      <c r="A1" s="1" t="s">
        <v>149</v>
      </c>
      <c r="B1" s="1" t="s">
        <v>150</v>
      </c>
      <c r="C1" s="1" t="s">
        <v>151</v>
      </c>
      <c r="D1" s="1" t="s">
        <v>152</v>
      </c>
      <c r="E1" s="1" t="s">
        <v>153</v>
      </c>
      <c r="F1" s="1" t="s">
        <v>154</v>
      </c>
      <c r="H1" s="1" t="s">
        <v>155</v>
      </c>
      <c r="J1" s="1" t="s">
        <v>156</v>
      </c>
      <c r="K1" s="1" t="s">
        <v>157</v>
      </c>
      <c r="L1" s="1" t="s">
        <v>158</v>
      </c>
      <c r="M1" s="1" t="s">
        <v>159</v>
      </c>
      <c r="N1" s="1" t="s">
        <v>160</v>
      </c>
      <c r="O1" s="1" t="s">
        <v>161</v>
      </c>
    </row>
    <row r="3" spans="1:18">
      <c r="J3" s="82" t="s">
        <v>162</v>
      </c>
      <c r="K3" s="82" t="s">
        <v>162</v>
      </c>
      <c r="L3" s="83" t="s">
        <v>162</v>
      </c>
      <c r="M3" s="83" t="s">
        <v>162</v>
      </c>
      <c r="N3" s="83" t="s">
        <v>162</v>
      </c>
      <c r="O3" s="83" t="s">
        <v>162</v>
      </c>
    </row>
    <row r="4" spans="1:18">
      <c r="H4" s="1" t="s">
        <v>163</v>
      </c>
      <c r="J4" s="84" t="s">
        <v>164</v>
      </c>
      <c r="K4" s="82" t="s">
        <v>165</v>
      </c>
      <c r="L4" s="85" t="s">
        <v>166</v>
      </c>
      <c r="M4" s="83" t="s">
        <v>165</v>
      </c>
      <c r="N4" s="83" t="s">
        <v>167</v>
      </c>
      <c r="O4" s="83" t="s">
        <v>165</v>
      </c>
      <c r="Q4" s="1" t="s">
        <v>168</v>
      </c>
      <c r="R4" s="1" t="s">
        <v>163</v>
      </c>
    </row>
    <row r="5" spans="1:18">
      <c r="C5" s="1" t="s">
        <v>116</v>
      </c>
      <c r="F5" s="86" t="s">
        <v>169</v>
      </c>
      <c r="G5" s="1" t="s">
        <v>116</v>
      </c>
      <c r="H5" s="17">
        <v>3.8251104056665288</v>
      </c>
      <c r="I5" s="1" t="s">
        <v>170</v>
      </c>
      <c r="J5" s="87">
        <v>11.616163291231112</v>
      </c>
      <c r="K5" s="87">
        <v>20.326578110821931</v>
      </c>
      <c r="L5" s="88">
        <v>2.5942949526456855</v>
      </c>
      <c r="M5" s="89">
        <v>20.326578110821931</v>
      </c>
      <c r="N5" s="89">
        <v>-3.4449242399859803</v>
      </c>
      <c r="O5" s="89">
        <v>20.326578110821931</v>
      </c>
      <c r="Q5" s="17">
        <v>23.181165678788702</v>
      </c>
      <c r="R5" s="17">
        <v>3.8251104056665288</v>
      </c>
    </row>
    <row r="6" spans="1:18">
      <c r="C6" s="1" t="s">
        <v>171</v>
      </c>
      <c r="F6" s="86" t="s">
        <v>169</v>
      </c>
      <c r="G6" s="1" t="s">
        <v>171</v>
      </c>
      <c r="H6" s="17">
        <v>-2.8035025707986119</v>
      </c>
      <c r="I6" s="1" t="s">
        <v>172</v>
      </c>
      <c r="J6" s="87">
        <v>4.8617536286615914</v>
      </c>
      <c r="K6" s="87">
        <v>10.788272793222948</v>
      </c>
      <c r="L6" s="88">
        <v>3.0771703107870412</v>
      </c>
      <c r="M6" s="89">
        <v>10.788272793222948</v>
      </c>
      <c r="N6" s="89">
        <v>-3.5568817799405488</v>
      </c>
      <c r="O6" s="89">
        <v>10.788272793222948</v>
      </c>
      <c r="Q6" s="17">
        <v>19.638024230142165</v>
      </c>
      <c r="R6" s="17">
        <v>-2.8035025707986119</v>
      </c>
    </row>
    <row r="7" spans="1:18">
      <c r="C7" s="1" t="s">
        <v>173</v>
      </c>
      <c r="F7" s="86" t="s">
        <v>169</v>
      </c>
      <c r="G7" s="1" t="s">
        <v>173</v>
      </c>
      <c r="H7" s="17">
        <v>-0.14659764926069235</v>
      </c>
      <c r="I7" s="1" t="s">
        <v>174</v>
      </c>
      <c r="J7" s="87">
        <v>20.731065065232169</v>
      </c>
      <c r="K7" s="87">
        <v>21.488762940583506</v>
      </c>
      <c r="L7" s="88">
        <v>-0.1444684094453183</v>
      </c>
      <c r="M7" s="89">
        <v>21.488762940583506</v>
      </c>
      <c r="N7" s="89">
        <v>0.26198968644682036</v>
      </c>
      <c r="O7" s="89">
        <v>21.488762940583506</v>
      </c>
      <c r="Q7" s="17">
        <v>33.593418577213143</v>
      </c>
      <c r="R7" s="17">
        <v>-0.14659764926069235</v>
      </c>
    </row>
    <row r="8" spans="1:18">
      <c r="C8" s="1" t="s">
        <v>175</v>
      </c>
      <c r="F8" s="86" t="s">
        <v>169</v>
      </c>
      <c r="G8" s="1" t="s">
        <v>175</v>
      </c>
      <c r="H8" s="17">
        <v>0.95998738720578602</v>
      </c>
      <c r="I8" s="1" t="s">
        <v>176</v>
      </c>
      <c r="J8" s="87">
        <v>24.244014668791706</v>
      </c>
      <c r="K8" s="87">
        <v>33.433787379697023</v>
      </c>
      <c r="L8" s="88">
        <v>2.2832889880616155E-2</v>
      </c>
      <c r="M8" s="89">
        <v>33.433787379697023</v>
      </c>
      <c r="N8" s="89">
        <v>-0.24936046370445178</v>
      </c>
      <c r="O8" s="89">
        <v>33.433787379697023</v>
      </c>
      <c r="Q8" s="17">
        <v>42.348407630478739</v>
      </c>
      <c r="R8" s="17">
        <v>0.95998738720578602</v>
      </c>
    </row>
    <row r="9" spans="1:18">
      <c r="C9" s="1" t="s">
        <v>115</v>
      </c>
      <c r="F9" s="86" t="s">
        <v>169</v>
      </c>
      <c r="G9" s="1" t="s">
        <v>115</v>
      </c>
      <c r="H9" s="17">
        <v>0.68378107158150458</v>
      </c>
      <c r="I9" s="1" t="s">
        <v>177</v>
      </c>
      <c r="J9" s="87">
        <v>11.293014799735301</v>
      </c>
      <c r="K9" s="87">
        <v>18.361406640613698</v>
      </c>
      <c r="L9" s="88">
        <v>5.0607593637501391E-2</v>
      </c>
      <c r="M9" s="89">
        <v>18.361406640613698</v>
      </c>
      <c r="N9" s="89">
        <v>-2.521497012626043</v>
      </c>
      <c r="O9" s="89">
        <v>18.361406640613698</v>
      </c>
      <c r="Q9" s="17">
        <v>30.655536108626229</v>
      </c>
      <c r="R9" s="17">
        <v>0.68378107158150458</v>
      </c>
    </row>
    <row r="10" spans="1:18">
      <c r="C10" s="1" t="s">
        <v>118</v>
      </c>
      <c r="F10" s="86" t="s">
        <v>169</v>
      </c>
      <c r="G10" s="1" t="s">
        <v>118</v>
      </c>
      <c r="H10" s="17">
        <v>-5.8715515973279402</v>
      </c>
      <c r="I10" s="1" t="s">
        <v>178</v>
      </c>
      <c r="J10" s="87">
        <v>1.0474429375960326</v>
      </c>
      <c r="K10" s="87">
        <v>16.683494987685748</v>
      </c>
      <c r="L10" s="88">
        <v>-4.5068048018970375</v>
      </c>
      <c r="M10" s="89">
        <v>16.683494987685748</v>
      </c>
      <c r="N10" s="89">
        <v>-12.415306198162089</v>
      </c>
      <c r="O10" s="89">
        <v>16.683494987685748</v>
      </c>
      <c r="Q10" s="17">
        <v>23.073212652396876</v>
      </c>
      <c r="R10" s="17">
        <v>-5.8715515973279402</v>
      </c>
    </row>
    <row r="11" spans="1:18">
      <c r="C11" s="1" t="s">
        <v>110</v>
      </c>
      <c r="F11" s="86" t="s">
        <v>169</v>
      </c>
      <c r="G11" s="1" t="s">
        <v>110</v>
      </c>
      <c r="H11" s="17" t="s">
        <v>179</v>
      </c>
      <c r="I11" s="1" t="s">
        <v>180</v>
      </c>
      <c r="J11" s="87">
        <v>12.845110974279045</v>
      </c>
      <c r="K11" s="87">
        <v>57.529789643087902</v>
      </c>
      <c r="L11" s="88">
        <v>25.495292609732367</v>
      </c>
      <c r="M11" s="89">
        <v>57.529789643087902</v>
      </c>
      <c r="N11" s="89">
        <v>-0.67465073271554887</v>
      </c>
      <c r="O11" s="89">
        <v>57.529789643087902</v>
      </c>
      <c r="Q11" s="17" t="s">
        <v>179</v>
      </c>
      <c r="R11" s="17" t="s">
        <v>179</v>
      </c>
    </row>
    <row r="12" spans="1:18">
      <c r="C12" s="1" t="s">
        <v>119</v>
      </c>
      <c r="F12" s="86" t="s">
        <v>169</v>
      </c>
      <c r="G12" s="1" t="s">
        <v>119</v>
      </c>
      <c r="H12" s="17">
        <v>3.3140301543918063</v>
      </c>
      <c r="I12" s="1" t="s">
        <v>181</v>
      </c>
      <c r="J12" s="87">
        <v>3.5569556178309925</v>
      </c>
      <c r="K12" s="87">
        <v>15.615752301566976</v>
      </c>
      <c r="L12" s="88">
        <v>3.7948652307939619</v>
      </c>
      <c r="M12" s="89">
        <v>15.615752301566976</v>
      </c>
      <c r="N12" s="89">
        <v>9.5241723349645535E-2</v>
      </c>
      <c r="O12" s="89">
        <v>15.615752301566976</v>
      </c>
      <c r="Q12" s="17">
        <v>24.328069168930575</v>
      </c>
      <c r="R12" s="17">
        <v>3.3140301543918063</v>
      </c>
    </row>
    <row r="13" spans="1:18">
      <c r="C13" s="1" t="s">
        <v>182</v>
      </c>
      <c r="F13" s="86" t="s">
        <v>169</v>
      </c>
      <c r="G13" s="1" t="s">
        <v>182</v>
      </c>
      <c r="H13" s="17" t="s">
        <v>179</v>
      </c>
      <c r="I13" s="1" t="s">
        <v>183</v>
      </c>
      <c r="J13" s="87">
        <v>10.604510765395586</v>
      </c>
      <c r="K13" s="87">
        <v>50.242248226947275</v>
      </c>
      <c r="L13" s="88">
        <v>38.195266269056852</v>
      </c>
      <c r="M13" s="89">
        <v>50.242248226947275</v>
      </c>
      <c r="N13" s="89">
        <v>-2.3760751116620948</v>
      </c>
      <c r="O13" s="89">
        <v>50.242248226947275</v>
      </c>
      <c r="Q13" s="17" t="s">
        <v>179</v>
      </c>
      <c r="R13" s="17" t="s">
        <v>179</v>
      </c>
    </row>
    <row r="14" spans="1:18">
      <c r="C14" s="1" t="s">
        <v>114</v>
      </c>
      <c r="F14" s="86" t="s">
        <v>169</v>
      </c>
      <c r="G14" s="1" t="s">
        <v>114</v>
      </c>
      <c r="H14" s="17">
        <v>-13.854743978664317</v>
      </c>
      <c r="I14" s="1" t="s">
        <v>184</v>
      </c>
      <c r="J14" s="87">
        <v>12.920772631951841</v>
      </c>
      <c r="K14" s="87">
        <v>37.803730077061445</v>
      </c>
      <c r="L14" s="88">
        <v>17.565031998313881</v>
      </c>
      <c r="M14" s="89">
        <v>37.803730077061445</v>
      </c>
      <c r="N14" s="89">
        <v>-1.4757809607048871</v>
      </c>
      <c r="O14" s="89">
        <v>37.803730077061445</v>
      </c>
      <c r="Q14" s="17" t="s">
        <v>179</v>
      </c>
      <c r="R14" s="17">
        <v>-13.854743978664317</v>
      </c>
    </row>
    <row r="15" spans="1:18">
      <c r="C15" s="1" t="s">
        <v>124</v>
      </c>
      <c r="F15" s="86" t="s">
        <v>169</v>
      </c>
      <c r="G15" s="1" t="s">
        <v>124</v>
      </c>
      <c r="H15" s="17" t="s">
        <v>179</v>
      </c>
      <c r="I15" s="1" t="s">
        <v>185</v>
      </c>
      <c r="J15" s="87">
        <v>17.011950636368724</v>
      </c>
      <c r="K15" s="87">
        <v>16.499876719566963</v>
      </c>
      <c r="L15" s="88">
        <v>2.9959964880500181</v>
      </c>
      <c r="M15" s="89">
        <v>16.499876719566963</v>
      </c>
      <c r="N15" s="89">
        <v>1.5916206424331707</v>
      </c>
      <c r="O15" s="89">
        <v>16.499876719566963</v>
      </c>
      <c r="Q15" s="17" t="s">
        <v>179</v>
      </c>
      <c r="R15" s="17" t="s">
        <v>179</v>
      </c>
    </row>
    <row r="16" spans="1:18">
      <c r="C16" s="1" t="s">
        <v>186</v>
      </c>
      <c r="F16" s="86" t="s">
        <v>169</v>
      </c>
      <c r="G16" s="1" t="s">
        <v>186</v>
      </c>
      <c r="H16" s="17">
        <v>-0.92211220450589948</v>
      </c>
      <c r="I16" s="1" t="s">
        <v>187</v>
      </c>
      <c r="J16" s="87">
        <v>12.575564696695144</v>
      </c>
      <c r="K16" s="87">
        <v>9.7135660570275899</v>
      </c>
      <c r="L16" s="88">
        <v>1.214570715043388</v>
      </c>
      <c r="M16" s="89">
        <v>9.7135660570275899</v>
      </c>
      <c r="N16" s="89">
        <v>0.20105084034997486</v>
      </c>
      <c r="O16" s="89">
        <v>9.7135660570275899</v>
      </c>
      <c r="Q16" s="17">
        <v>19.935215440985392</v>
      </c>
      <c r="R16" s="17">
        <v>-0.92211220450589948</v>
      </c>
    </row>
    <row r="17" spans="3:18">
      <c r="C17" s="1" t="s">
        <v>122</v>
      </c>
      <c r="F17" s="86" t="s">
        <v>169</v>
      </c>
      <c r="G17" s="1" t="s">
        <v>122</v>
      </c>
      <c r="H17" s="17">
        <v>-0.76513064454579582</v>
      </c>
      <c r="I17" s="1" t="s">
        <v>188</v>
      </c>
      <c r="J17" s="87">
        <v>3.8239013708710914</v>
      </c>
      <c r="K17" s="87">
        <v>10.547141715963997</v>
      </c>
      <c r="L17" s="88">
        <v>1.7331228942550889</v>
      </c>
      <c r="M17" s="89">
        <v>10.547141715963997</v>
      </c>
      <c r="N17" s="89">
        <v>-3.7522777111023737</v>
      </c>
      <c r="O17" s="89">
        <v>10.547141715963997</v>
      </c>
      <c r="Q17" s="17">
        <v>17.791527043780135</v>
      </c>
      <c r="R17" s="17">
        <v>-0.76513064454579582</v>
      </c>
    </row>
    <row r="18" spans="3:18">
      <c r="C18" s="1" t="s">
        <v>117</v>
      </c>
      <c r="F18" s="86" t="s">
        <v>169</v>
      </c>
      <c r="G18" s="1" t="s">
        <v>117</v>
      </c>
      <c r="H18" s="17" t="s">
        <v>179</v>
      </c>
      <c r="I18" s="1" t="s">
        <v>189</v>
      </c>
      <c r="J18" s="87">
        <v>4.2958096559458703</v>
      </c>
      <c r="K18" s="87">
        <v>9.0917965709494926</v>
      </c>
      <c r="L18" s="88">
        <v>7.7989223348505208</v>
      </c>
      <c r="M18" s="89">
        <v>9.0917965709494926</v>
      </c>
      <c r="N18" s="89">
        <v>-1.0161414658849552</v>
      </c>
      <c r="O18" s="89">
        <v>9.0917965709494926</v>
      </c>
      <c r="Q18" s="17" t="s">
        <v>179</v>
      </c>
      <c r="R18" s="17" t="s">
        <v>179</v>
      </c>
    </row>
    <row r="19" spans="3:18">
      <c r="C19" s="1" t="s">
        <v>127</v>
      </c>
      <c r="F19" s="86" t="s">
        <v>169</v>
      </c>
      <c r="G19" s="1" t="s">
        <v>127</v>
      </c>
      <c r="H19" s="17">
        <v>-0.98589258704775029</v>
      </c>
      <c r="I19" s="1" t="s">
        <v>190</v>
      </c>
      <c r="J19" s="87">
        <v>9.8537650576949627</v>
      </c>
      <c r="K19" s="87">
        <v>18.158755579241458</v>
      </c>
      <c r="L19" s="88">
        <v>4.6222786814744445</v>
      </c>
      <c r="M19" s="89">
        <v>18.158755579241458</v>
      </c>
      <c r="N19" s="89">
        <v>-3.6859300640755097E-3</v>
      </c>
      <c r="O19" s="89">
        <v>18.158755579241458</v>
      </c>
      <c r="Q19" s="17">
        <v>32.271941979250528</v>
      </c>
      <c r="R19" s="17">
        <v>-0.98589258704775029</v>
      </c>
    </row>
    <row r="20" spans="3:18">
      <c r="C20" s="1" t="s">
        <v>121</v>
      </c>
      <c r="F20" s="86" t="s">
        <v>169</v>
      </c>
      <c r="G20" s="1" t="s">
        <v>121</v>
      </c>
      <c r="H20" s="17">
        <v>-1.3942004716594651</v>
      </c>
      <c r="I20" s="1" t="s">
        <v>191</v>
      </c>
      <c r="J20" s="87">
        <v>15.654105772487092</v>
      </c>
      <c r="K20" s="87">
        <v>15.491931111761229</v>
      </c>
      <c r="L20" s="88">
        <v>13.546356513962596</v>
      </c>
      <c r="M20" s="89">
        <v>15.491931111761229</v>
      </c>
      <c r="N20" s="89">
        <v>-0.7051918260168204</v>
      </c>
      <c r="O20" s="89">
        <v>15.491931111761229</v>
      </c>
      <c r="Q20" s="17">
        <v>25.98082793210348</v>
      </c>
      <c r="R20" s="17">
        <v>-1.3942004716594651</v>
      </c>
    </row>
    <row r="21" spans="3:18">
      <c r="C21" s="1" t="s">
        <v>111</v>
      </c>
      <c r="F21" s="86" t="s">
        <v>169</v>
      </c>
      <c r="G21" s="1" t="s">
        <v>111</v>
      </c>
      <c r="H21" s="17">
        <v>-7.1655511364159281</v>
      </c>
      <c r="I21" s="1" t="s">
        <v>192</v>
      </c>
      <c r="J21" s="87">
        <v>-5.8537702854653428</v>
      </c>
      <c r="K21" s="87">
        <v>10.172866774692979</v>
      </c>
      <c r="L21" s="88">
        <v>6.5305855494385971</v>
      </c>
      <c r="M21" s="89">
        <v>10.172866774692979</v>
      </c>
      <c r="N21" s="89">
        <v>-12.802757559040371</v>
      </c>
      <c r="O21" s="89">
        <v>10.172866774692979</v>
      </c>
      <c r="Q21" s="17">
        <v>22.42296667079518</v>
      </c>
      <c r="R21" s="17">
        <v>-7.1655511364159281</v>
      </c>
    </row>
    <row r="22" spans="3:18">
      <c r="C22" s="1" t="s">
        <v>125</v>
      </c>
      <c r="F22" s="86" t="s">
        <v>169</v>
      </c>
      <c r="G22" s="1" t="s">
        <v>125</v>
      </c>
      <c r="H22" s="17">
        <v>0.24112693054088752</v>
      </c>
      <c r="I22" s="1" t="s">
        <v>193</v>
      </c>
      <c r="J22" s="87">
        <v>16.246189375661814</v>
      </c>
      <c r="K22" s="87">
        <v>35.274972078677479</v>
      </c>
      <c r="L22" s="88">
        <v>-0.2922211914793007</v>
      </c>
      <c r="M22" s="89">
        <v>35.274972078677479</v>
      </c>
      <c r="N22" s="89">
        <v>-0.25143665172118379</v>
      </c>
      <c r="O22" s="89">
        <v>35.274972078677479</v>
      </c>
      <c r="Q22" s="17">
        <v>60.161620503003846</v>
      </c>
      <c r="R22" s="17">
        <v>0.24112693054088752</v>
      </c>
    </row>
    <row r="23" spans="3:18">
      <c r="C23" s="1" t="s">
        <v>194</v>
      </c>
      <c r="F23" s="86" t="s">
        <v>169</v>
      </c>
      <c r="G23" s="1" t="s">
        <v>194</v>
      </c>
      <c r="H23" s="17">
        <v>6.9234200208180132</v>
      </c>
      <c r="I23" s="1" t="s">
        <v>195</v>
      </c>
      <c r="J23" s="87">
        <v>9.2413063532225621</v>
      </c>
      <c r="K23" s="87">
        <v>18.172669131136594</v>
      </c>
      <c r="L23" s="88">
        <v>1.5220131336313705</v>
      </c>
      <c r="M23" s="89">
        <v>18.172669131136594</v>
      </c>
      <c r="N23" s="89">
        <v>-5.299942339257238</v>
      </c>
      <c r="O23" s="89">
        <v>18.172669131136594</v>
      </c>
      <c r="Q23" s="17">
        <v>26.565569281285068</v>
      </c>
      <c r="R23" s="17">
        <v>6.9234200208180132</v>
      </c>
    </row>
    <row r="24" spans="3:18">
      <c r="J24" s="17"/>
      <c r="K24" s="17"/>
      <c r="L24" s="17"/>
      <c r="M24" s="17"/>
      <c r="N24" s="17"/>
      <c r="O24" s="90"/>
    </row>
    <row r="25" spans="3:18">
      <c r="J25" s="17"/>
      <c r="K25" s="17"/>
      <c r="L25" s="17"/>
    </row>
    <row r="26" spans="3:18">
      <c r="J26" s="3"/>
      <c r="K26" s="3"/>
      <c r="L26" s="3"/>
      <c r="M26" s="3"/>
      <c r="N26" s="3"/>
      <c r="O26" s="3"/>
    </row>
    <row r="27" spans="3:18">
      <c r="J27" s="29"/>
      <c r="K27" s="3"/>
      <c r="L27" s="84"/>
      <c r="M27" s="82"/>
      <c r="N27" s="82"/>
      <c r="O27" s="82"/>
    </row>
    <row r="28" spans="3:18">
      <c r="J28" s="91"/>
      <c r="K28" s="91"/>
      <c r="L28" s="92"/>
      <c r="M28" s="87"/>
      <c r="N28" s="91"/>
      <c r="O28" s="29"/>
    </row>
    <row r="29" spans="3:18">
      <c r="J29" s="91"/>
      <c r="K29" s="91"/>
      <c r="L29" s="92"/>
      <c r="M29" s="87"/>
      <c r="N29" s="91"/>
      <c r="O29" s="29"/>
    </row>
    <row r="30" spans="3:18">
      <c r="J30" s="91"/>
      <c r="K30" s="91"/>
      <c r="L30" s="92"/>
      <c r="M30" s="87"/>
      <c r="N30" s="91"/>
      <c r="O30" s="29"/>
    </row>
    <row r="31" spans="3:18">
      <c r="J31" s="91"/>
      <c r="K31" s="91"/>
      <c r="L31" s="92"/>
      <c r="M31" s="87"/>
      <c r="N31" s="91"/>
      <c r="O31" s="29"/>
    </row>
    <row r="32" spans="3:18">
      <c r="J32" s="91"/>
      <c r="K32" s="91"/>
      <c r="L32" s="92"/>
      <c r="M32" s="87"/>
      <c r="N32" s="91"/>
      <c r="O32" s="29"/>
    </row>
    <row r="33" spans="10:15">
      <c r="J33" s="91"/>
      <c r="K33" s="91"/>
      <c r="L33" s="92"/>
      <c r="M33" s="87"/>
      <c r="N33" s="91"/>
      <c r="O33" s="29"/>
    </row>
    <row r="34" spans="10:15">
      <c r="J34" s="91"/>
      <c r="K34" s="91"/>
      <c r="L34" s="92"/>
      <c r="M34" s="87"/>
      <c r="N34" s="93"/>
      <c r="O34" s="29"/>
    </row>
    <row r="35" spans="10:15">
      <c r="J35" s="91"/>
      <c r="K35" s="91"/>
      <c r="L35" s="92"/>
      <c r="M35" s="87"/>
      <c r="N35" s="93"/>
      <c r="O35" s="29"/>
    </row>
    <row r="36" spans="10:15">
      <c r="J36" s="91"/>
      <c r="K36" s="91"/>
      <c r="L36" s="92"/>
      <c r="M36" s="87"/>
      <c r="N36" s="93"/>
      <c r="O36" s="29"/>
    </row>
    <row r="37" spans="10:15">
      <c r="J37" s="91"/>
      <c r="K37" s="91"/>
      <c r="L37" s="92"/>
      <c r="M37" s="87"/>
      <c r="N37" s="29"/>
      <c r="O37" s="29"/>
    </row>
    <row r="38" spans="10:15">
      <c r="J38" s="91"/>
      <c r="K38" s="91"/>
      <c r="L38" s="92"/>
      <c r="M38" s="87"/>
      <c r="N38" s="29"/>
      <c r="O38" s="29"/>
    </row>
    <row r="39" spans="10:15">
      <c r="J39" s="91"/>
      <c r="K39" s="91"/>
      <c r="L39" s="92"/>
      <c r="M39" s="87"/>
      <c r="N39" s="29"/>
      <c r="O39" s="29"/>
    </row>
    <row r="40" spans="10:15">
      <c r="J40" s="91"/>
      <c r="K40" s="91"/>
      <c r="L40" s="92"/>
      <c r="M40" s="87"/>
      <c r="N40" s="29"/>
      <c r="O40" s="29"/>
    </row>
    <row r="41" spans="10:15">
      <c r="J41" s="91"/>
      <c r="K41" s="91"/>
      <c r="L41" s="92"/>
      <c r="M41" s="87"/>
      <c r="N41" s="29"/>
      <c r="O41" s="29"/>
    </row>
    <row r="42" spans="10:15">
      <c r="J42" s="91"/>
      <c r="K42" s="91"/>
      <c r="L42" s="92"/>
      <c r="M42" s="87"/>
      <c r="N42" s="29"/>
      <c r="O42" s="29"/>
    </row>
    <row r="43" spans="10:15">
      <c r="J43" s="91"/>
      <c r="K43" s="91"/>
      <c r="L43" s="92"/>
      <c r="M43" s="87"/>
      <c r="N43" s="29"/>
      <c r="O43" s="29"/>
    </row>
    <row r="44" spans="10:15">
      <c r="J44" s="91"/>
      <c r="K44" s="91"/>
      <c r="L44" s="92"/>
      <c r="M44" s="87"/>
      <c r="N44" s="29"/>
      <c r="O44" s="29"/>
    </row>
    <row r="45" spans="10:15">
      <c r="J45" s="91"/>
      <c r="K45" s="91"/>
      <c r="L45" s="92"/>
      <c r="M45" s="87"/>
      <c r="N45" s="29"/>
      <c r="O45" s="29"/>
    </row>
    <row r="46" spans="10:15">
      <c r="J46" s="17"/>
      <c r="K46" s="17"/>
      <c r="L46" s="92"/>
      <c r="M46" s="87"/>
    </row>
    <row r="47" spans="10:15">
      <c r="J47" s="94"/>
      <c r="K47" s="94"/>
      <c r="L47" s="17"/>
    </row>
    <row r="48" spans="10:15">
      <c r="J48" s="17"/>
      <c r="K48" s="17"/>
      <c r="L48" s="17"/>
    </row>
    <row r="49" spans="8:15">
      <c r="J49" s="17"/>
      <c r="K49" s="17"/>
      <c r="L49" s="17"/>
    </row>
    <row r="50" spans="8:15">
      <c r="J50" s="17"/>
      <c r="K50" s="17"/>
      <c r="L50" s="17"/>
    </row>
    <row r="51" spans="8:15">
      <c r="J51" s="17"/>
      <c r="K51" s="17"/>
      <c r="L51" s="17"/>
    </row>
    <row r="52" spans="8:15">
      <c r="J52" s="17"/>
      <c r="K52" s="17"/>
      <c r="L52" s="17"/>
    </row>
    <row r="53" spans="8:15">
      <c r="J53" s="17"/>
      <c r="K53" s="17"/>
      <c r="L53" s="17"/>
    </row>
    <row r="54" spans="8:15">
      <c r="J54" s="17"/>
      <c r="K54" s="17"/>
      <c r="L54" s="17"/>
    </row>
    <row r="55" spans="8:15">
      <c r="J55" s="17"/>
      <c r="K55" s="17"/>
      <c r="L55" s="17"/>
    </row>
    <row r="56" spans="8:15">
      <c r="J56" s="17"/>
      <c r="K56" s="17"/>
      <c r="L56" s="17"/>
      <c r="M56" s="90"/>
      <c r="N56" s="90"/>
    </row>
    <row r="57" spans="8:15">
      <c r="J57" s="17"/>
      <c r="K57" s="17"/>
      <c r="L57" s="17"/>
      <c r="M57" s="90"/>
      <c r="N57" s="90"/>
      <c r="O57" s="90"/>
    </row>
    <row r="58" spans="8:15">
      <c r="J58" s="17"/>
      <c r="K58" s="17"/>
      <c r="L58" s="17"/>
      <c r="M58" s="90"/>
      <c r="N58" s="90"/>
      <c r="O58" s="90"/>
    </row>
    <row r="59" spans="8:15">
      <c r="J59" s="17"/>
      <c r="K59" s="17"/>
      <c r="L59" s="17"/>
      <c r="M59" s="90"/>
      <c r="N59" s="90"/>
      <c r="O59" s="90"/>
    </row>
    <row r="60" spans="8:15">
      <c r="J60" s="17"/>
      <c r="L60" s="17"/>
      <c r="O60" s="90"/>
    </row>
    <row r="61" spans="8:15">
      <c r="I61" s="17"/>
      <c r="J61" s="17"/>
      <c r="K61" s="17"/>
    </row>
    <row r="62" spans="8:15">
      <c r="H62" s="17"/>
      <c r="I62" s="17"/>
      <c r="J62" s="17"/>
      <c r="K62" s="17"/>
      <c r="L62" s="17"/>
    </row>
    <row r="63" spans="8:15">
      <c r="H63" s="17"/>
      <c r="I63" s="17"/>
      <c r="J63" s="17"/>
      <c r="K63" s="17"/>
      <c r="L63" s="17"/>
    </row>
    <row r="64" spans="8:15">
      <c r="H64" s="17"/>
      <c r="I64" s="17"/>
      <c r="J64" s="17"/>
      <c r="K64" s="17"/>
      <c r="L64" s="17"/>
      <c r="M64" s="17"/>
      <c r="N64" s="17"/>
    </row>
    <row r="65" spans="8:15">
      <c r="H65" s="17"/>
      <c r="I65" s="17"/>
      <c r="J65" s="17"/>
      <c r="K65" s="17"/>
      <c r="L65" s="17"/>
      <c r="M65" s="17"/>
      <c r="N65" s="17"/>
      <c r="O65" s="90"/>
    </row>
    <row r="66" spans="8:15">
      <c r="H66" s="17"/>
      <c r="I66" s="17"/>
      <c r="J66" s="17"/>
      <c r="K66" s="17"/>
      <c r="L66" s="17"/>
      <c r="M66" s="17"/>
      <c r="N66" s="17"/>
      <c r="O66" s="90"/>
    </row>
    <row r="67" spans="8:15">
      <c r="H67" s="17"/>
      <c r="I67" s="17"/>
      <c r="J67" s="17"/>
      <c r="K67" s="17"/>
      <c r="L67" s="17"/>
      <c r="M67" s="17"/>
      <c r="N67" s="17"/>
      <c r="O67" s="90"/>
    </row>
    <row r="68" spans="8:15">
      <c r="H68" s="17"/>
      <c r="I68" s="17"/>
      <c r="J68" s="17"/>
      <c r="K68" s="17"/>
      <c r="L68" s="17"/>
      <c r="O68" s="90"/>
    </row>
    <row r="69" spans="8:15">
      <c r="H69" s="17"/>
      <c r="I69" s="17"/>
      <c r="J69" s="17"/>
      <c r="K69" s="17"/>
      <c r="L69" s="17"/>
    </row>
    <row r="70" spans="8:15">
      <c r="H70" s="17"/>
      <c r="I70" s="17"/>
      <c r="J70" s="17"/>
      <c r="K70" s="17"/>
      <c r="L70" s="17"/>
    </row>
    <row r="71" spans="8:15">
      <c r="H71" s="17"/>
      <c r="I71" s="17"/>
      <c r="J71" s="17"/>
      <c r="K71" s="17"/>
      <c r="L71" s="17"/>
    </row>
    <row r="72" spans="8:15">
      <c r="H72" s="17"/>
      <c r="I72" s="17"/>
      <c r="J72" s="17"/>
      <c r="K72" s="17"/>
      <c r="L72" s="17"/>
    </row>
    <row r="73" spans="8:15">
      <c r="H73" s="17"/>
      <c r="I73" s="17"/>
      <c r="J73" s="17"/>
      <c r="K73" s="17"/>
      <c r="L73" s="17"/>
    </row>
    <row r="74" spans="8:15">
      <c r="H74" s="17"/>
      <c r="I74" s="17"/>
      <c r="J74" s="17"/>
      <c r="K74" s="17"/>
      <c r="L74" s="17"/>
    </row>
    <row r="75" spans="8:15">
      <c r="H75" s="17"/>
      <c r="I75" s="17"/>
      <c r="J75" s="17"/>
      <c r="K75" s="17"/>
      <c r="L75" s="17"/>
    </row>
    <row r="76" spans="8:15">
      <c r="H76" s="17"/>
      <c r="I76" s="17"/>
      <c r="J76" s="17"/>
      <c r="K76" s="17"/>
      <c r="L76" s="17"/>
    </row>
    <row r="77" spans="8:15">
      <c r="H77" s="17"/>
      <c r="I77" s="17"/>
      <c r="J77" s="17"/>
      <c r="K77" s="17"/>
      <c r="L77" s="17"/>
    </row>
    <row r="78" spans="8:15">
      <c r="H78" s="17"/>
      <c r="I78" s="17"/>
      <c r="J78" s="17"/>
      <c r="K78" s="17"/>
      <c r="L78" s="17"/>
    </row>
    <row r="79" spans="8:15">
      <c r="H79" s="17"/>
      <c r="I79" s="17"/>
      <c r="J79" s="17"/>
      <c r="K79" s="17"/>
      <c r="L79" s="17"/>
    </row>
    <row r="80" spans="8:15">
      <c r="H80" s="17"/>
    </row>
    <row r="84" spans="8:8">
      <c r="H84" s="1">
        <v>2007</v>
      </c>
    </row>
  </sheetData>
  <pageMargins left="0.75" right="0.75" top="1" bottom="1" header="0.5" footer="0.5"/>
  <pageSetup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23</vt:i4>
      </vt:variant>
      <vt:variant>
        <vt:lpstr>grafy</vt:lpstr>
      </vt:variant>
      <vt:variant>
        <vt:i4>3</vt:i4>
      </vt:variant>
      <vt:variant>
        <vt:lpstr>Pojmenované oblasti</vt:lpstr>
      </vt:variant>
      <vt:variant>
        <vt:i4>9</vt:i4>
      </vt:variant>
    </vt:vector>
  </HeadingPairs>
  <TitlesOfParts>
    <vt:vector size="35" baseType="lpstr">
      <vt:lpstr>Table 1</vt:lpstr>
      <vt:lpstr>Table 2</vt:lpstr>
      <vt:lpstr>Table 3</vt:lpstr>
      <vt:lpstr>Table 4</vt:lpstr>
      <vt:lpstr>Fig 1 data</vt:lpstr>
      <vt:lpstr>Fig 2 missing</vt:lpstr>
      <vt:lpstr>Fig 3 data</vt:lpstr>
      <vt:lpstr>Figure 4</vt:lpstr>
      <vt:lpstr>Fig 4 data</vt:lpstr>
      <vt:lpstr>Fig 5 missing</vt:lpstr>
      <vt:lpstr>Fig 6 missing</vt:lpstr>
      <vt:lpstr>Figure 7</vt:lpstr>
      <vt:lpstr>Fig 7 data</vt:lpstr>
      <vt:lpstr>Fig 8 missing</vt:lpstr>
      <vt:lpstr>Fig 9 data</vt:lpstr>
      <vt:lpstr>Fig 10 missing</vt:lpstr>
      <vt:lpstr>Figure 11</vt:lpstr>
      <vt:lpstr>Fig 11 data</vt:lpstr>
      <vt:lpstr>Figure 12</vt:lpstr>
      <vt:lpstr>Fig 12 data</vt:lpstr>
      <vt:lpstr>Figure 13</vt:lpstr>
      <vt:lpstr>Fig 13 data</vt:lpstr>
      <vt:lpstr>Sheet3</vt:lpstr>
      <vt:lpstr>Figure 1</vt:lpstr>
      <vt:lpstr>Figure 3</vt:lpstr>
      <vt:lpstr>Figure 9</vt:lpstr>
      <vt:lpstr>'Figure 11'!Oblast_tisku</vt:lpstr>
      <vt:lpstr>'Fig 7 data'!RawDataSize</vt:lpstr>
      <vt:lpstr>'Table 3'!RawDataSize</vt:lpstr>
      <vt:lpstr>'Fig 9 data'!ShareEE</vt:lpstr>
      <vt:lpstr>'Table 1'!ShareEE</vt:lpstr>
      <vt:lpstr>'Table 2'!ShareEur</vt:lpstr>
      <vt:lpstr>'Table 2'!Threshold1</vt:lpstr>
      <vt:lpstr>'Fig 9 data'!Threshold2</vt:lpstr>
      <vt:lpstr>'Table 1'!Threshold2</vt:lpstr>
    </vt:vector>
  </TitlesOfParts>
  <Company>The World Bank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WB229733</dc:creator>
  <cp:lastModifiedBy>Renata Nováková</cp:lastModifiedBy>
  <dcterms:created xsi:type="dcterms:W3CDTF">2009-12-04T21:09:59Z</dcterms:created>
  <dcterms:modified xsi:type="dcterms:W3CDTF">2009-12-08T14:26:48Z</dcterms:modified>
</cp:coreProperties>
</file>